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3cfe50596d2b9a/Documenten/Kleio/Bestuur 94/HALV/"/>
    </mc:Choice>
  </mc:AlternateContent>
  <xr:revisionPtr revIDLastSave="0" documentId="8_{62240FBC-13D9-4858-8671-6625A27ADDB3}" xr6:coauthVersionLast="47" xr6:coauthVersionMax="47" xr10:uidLastSave="{00000000-0000-0000-0000-000000000000}"/>
  <bookViews>
    <workbookView xWindow="-108" yWindow="-108" windowWidth="23256" windowHeight="12456" xr2:uid="{475BA360-945E-4AF5-946D-4DDC7CAF1452}"/>
  </bookViews>
  <sheets>
    <sheet name="Halfjaarrealisatie 2023-2024" sheetId="1" r:id="rId1"/>
    <sheet name="Commissierealisaties" sheetId="2" r:id="rId2"/>
    <sheet name="Bala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C6" i="3"/>
  <c r="E96" i="2"/>
  <c r="C70" i="2"/>
  <c r="E5" i="3" l="1"/>
  <c r="C163" i="2"/>
  <c r="C23" i="2"/>
  <c r="C179" i="2"/>
  <c r="C183" i="2"/>
  <c r="C190" i="2"/>
  <c r="E35" i="2"/>
  <c r="C5" i="3"/>
  <c r="C20" i="3"/>
  <c r="E20" i="3"/>
  <c r="C191" i="2" l="1"/>
  <c r="C96" i="2"/>
  <c r="E76" i="2"/>
  <c r="C69" i="2"/>
  <c r="C68" i="2"/>
  <c r="O7" i="1" l="1"/>
  <c r="O8" i="1"/>
  <c r="L10" i="1"/>
  <c r="C130" i="2" l="1"/>
  <c r="C39" i="2"/>
  <c r="E223" i="2" l="1"/>
  <c r="E225" i="2" s="1"/>
  <c r="C223" i="2"/>
  <c r="I186" i="2"/>
  <c r="E206" i="2"/>
  <c r="C206" i="2"/>
  <c r="E170" i="2"/>
  <c r="C170" i="2"/>
  <c r="E172" i="2" s="1"/>
  <c r="I162" i="2"/>
  <c r="E151" i="2"/>
  <c r="E149" i="2"/>
  <c r="C149" i="2"/>
  <c r="I143" i="2"/>
  <c r="E132" i="2"/>
  <c r="E130" i="2"/>
  <c r="E208" i="2" l="1"/>
  <c r="I117" i="2"/>
  <c r="E98" i="2"/>
  <c r="I70" i="2"/>
  <c r="E57" i="2"/>
  <c r="C57" i="2"/>
  <c r="I52" i="2"/>
  <c r="C50" i="2"/>
  <c r="E52" i="2" s="1"/>
  <c r="E50" i="2"/>
  <c r="E39" i="2"/>
  <c r="E41" i="2" s="1"/>
  <c r="I13" i="2"/>
  <c r="I28" i="2"/>
  <c r="E15" i="2"/>
  <c r="C15" i="2"/>
  <c r="E17" i="2" s="1"/>
  <c r="E9" i="3"/>
  <c r="C9" i="3"/>
  <c r="O6" i="1"/>
  <c r="O5" i="1"/>
  <c r="O4" i="1"/>
  <c r="N4" i="1"/>
  <c r="N8" i="1"/>
  <c r="N7" i="1"/>
  <c r="N6" i="1"/>
  <c r="N5" i="1"/>
  <c r="K10" i="1"/>
  <c r="O10" i="1" l="1"/>
  <c r="N10" i="1"/>
  <c r="G37" i="1"/>
  <c r="C37" i="1"/>
  <c r="D37" i="1"/>
  <c r="F37" i="1"/>
</calcChain>
</file>

<file path=xl/sharedStrings.xml><?xml version="1.0" encoding="utf-8"?>
<sst xmlns="http://schemas.openxmlformats.org/spreadsheetml/2006/main" count="356" uniqueCount="187">
  <si>
    <t>Begroot</t>
  </si>
  <si>
    <t>Reëel</t>
  </si>
  <si>
    <t>Contributie</t>
  </si>
  <si>
    <t>Kleio website</t>
  </si>
  <si>
    <t>SGN-lidmaatschap</t>
  </si>
  <si>
    <t>Athenaeum</t>
  </si>
  <si>
    <t>Kleio bankrekening</t>
  </si>
  <si>
    <t>Ledenbestand</t>
  </si>
  <si>
    <t>Resitutie rampenfonds</t>
  </si>
  <si>
    <t>-</t>
  </si>
  <si>
    <t>Bijdrage rampenfonds</t>
  </si>
  <si>
    <t>ASVA</t>
  </si>
  <si>
    <t>Spaargeld Lustrumbudget</t>
  </si>
  <si>
    <t>Commissies</t>
  </si>
  <si>
    <t>Feestcommissie</t>
  </si>
  <si>
    <t>Filmcommissie</t>
  </si>
  <si>
    <t>Introductiecommissie</t>
  </si>
  <si>
    <t>KIFcommissie</t>
  </si>
  <si>
    <t>Kunstcommissie</t>
  </si>
  <si>
    <t>Onderwijscommissie</t>
  </si>
  <si>
    <t>Reiscommissie</t>
  </si>
  <si>
    <t>Toekomstcommissie</t>
  </si>
  <si>
    <t>Bestuur</t>
  </si>
  <si>
    <t>Verdeling Commissiebudget</t>
  </si>
  <si>
    <t>Reserve</t>
  </si>
  <si>
    <t>Totaal</t>
  </si>
  <si>
    <t>Halfjaarrealisatie 2023-2024</t>
  </si>
  <si>
    <t>Type lid</t>
  </si>
  <si>
    <t>1e jaars</t>
  </si>
  <si>
    <t>2e jaars</t>
  </si>
  <si>
    <t>3e jaars</t>
  </si>
  <si>
    <t>4e jaars</t>
  </si>
  <si>
    <t>5e jaars</t>
  </si>
  <si>
    <t>Begroot aantal</t>
  </si>
  <si>
    <t>Reëel aantal</t>
  </si>
  <si>
    <t>Begroot totaal</t>
  </si>
  <si>
    <t>Reëel totaal</t>
  </si>
  <si>
    <t>Balans Kleio 13-2-2024</t>
  </si>
  <si>
    <t>Debet</t>
  </si>
  <si>
    <t>Credit</t>
  </si>
  <si>
    <t>Lopende rekening</t>
  </si>
  <si>
    <t>Spaarrekening</t>
  </si>
  <si>
    <t>Debiteuren</t>
  </si>
  <si>
    <t>Eigen vermogen</t>
  </si>
  <si>
    <t>Overzicht inkomsten en uitgaven per commissie</t>
  </si>
  <si>
    <t>Omschrijving</t>
  </si>
  <si>
    <t>Inkomsten</t>
  </si>
  <si>
    <t>Uitgaven</t>
  </si>
  <si>
    <t>Algemeen budget</t>
  </si>
  <si>
    <t>Feco kroegentocht</t>
  </si>
  <si>
    <t>Tickets</t>
  </si>
  <si>
    <t>Declaratie Siroop</t>
  </si>
  <si>
    <t>Declaratie Vodka</t>
  </si>
  <si>
    <t>Cadeautje deelnemers</t>
  </si>
  <si>
    <t>Budget</t>
  </si>
  <si>
    <t>Filmuitje Napoleon</t>
  </si>
  <si>
    <t>Totaal uitgegeven</t>
  </si>
  <si>
    <t>Deelnemersbijdrage leden</t>
  </si>
  <si>
    <t>Deelnemerbijdrage niet-leden</t>
  </si>
  <si>
    <t>1 Pathe Unlimited houder</t>
  </si>
  <si>
    <t>Declaratie Studentenkaartjes</t>
  </si>
  <si>
    <t>Pathe Unlimited kaartje</t>
  </si>
  <si>
    <t>Filmreis</t>
  </si>
  <si>
    <t>Geen inkomsten</t>
  </si>
  <si>
    <t>Veerboot</t>
  </si>
  <si>
    <t>Trein Newcastle-Edinburgh</t>
  </si>
  <si>
    <t>Hostel Glasgow voorschot</t>
  </si>
  <si>
    <t>Vliegtickets</t>
  </si>
  <si>
    <t>Hostel Edinburgh voorschot</t>
  </si>
  <si>
    <t>Hostel Glasgow 2e bedrag</t>
  </si>
  <si>
    <t>Introductieweekend</t>
  </si>
  <si>
    <t>Geen uitgaven</t>
  </si>
  <si>
    <t>KIF</t>
  </si>
  <si>
    <t>Paradiso uitje</t>
  </si>
  <si>
    <t>Deelnemersgeld</t>
  </si>
  <si>
    <t>Grote Kunstreis</t>
  </si>
  <si>
    <t>Ledenbijdrage</t>
  </si>
  <si>
    <t>Bestuursbijdrage</t>
  </si>
  <si>
    <t>Opera met de Kucie</t>
  </si>
  <si>
    <t>Treintickets</t>
  </si>
  <si>
    <t>SMK 1</t>
  </si>
  <si>
    <t>Nacht van de Geschiedenis</t>
  </si>
  <si>
    <t>Boekenborrel</t>
  </si>
  <si>
    <t>SMK 2</t>
  </si>
  <si>
    <t>Pubquiz</t>
  </si>
  <si>
    <t>SMK 3</t>
  </si>
  <si>
    <t>Verbruikt Kleiobudget Kunstcommissie</t>
  </si>
  <si>
    <t>Verbruikt Kleiobudget Introductiecommissie</t>
  </si>
  <si>
    <t>Verbruikt Kleiobudget Filmcommissie</t>
  </si>
  <si>
    <t>Verbruikt Kleiobudget Feestcommissie</t>
  </si>
  <si>
    <t>ALPHA</t>
  </si>
  <si>
    <t>Bestuurbijdrage</t>
  </si>
  <si>
    <t>Drankjes teruggave</t>
  </si>
  <si>
    <t>Dictee</t>
  </si>
  <si>
    <t>Declaratie boodschappen</t>
  </si>
  <si>
    <t>Declaratie bedankje</t>
  </si>
  <si>
    <t>Drankjes verkoop</t>
  </si>
  <si>
    <t>2 Kleiobierglazen bedankje</t>
  </si>
  <si>
    <t>Declaratie pennen</t>
  </si>
  <si>
    <t>Declaratie prijzen</t>
  </si>
  <si>
    <t>Verbruikt Kleiobudget Onderwijscommissie</t>
  </si>
  <si>
    <t>Reisco kennismakingsborrel</t>
  </si>
  <si>
    <t>Grote Reis</t>
  </si>
  <si>
    <t>ALPHA reissubsidie</t>
  </si>
  <si>
    <t>Cadeautje winnaar</t>
  </si>
  <si>
    <t>Voorschot Hostel Triëst</t>
  </si>
  <si>
    <t>Reisco kenninsmakingsborrel</t>
  </si>
  <si>
    <t>Verbruikt Kleiobudget Reiscommissie</t>
  </si>
  <si>
    <t>Verbruikt Kleiobudget Toekomstcommissie</t>
  </si>
  <si>
    <t>Buitenlandborrel</t>
  </si>
  <si>
    <t>Dagje Den Haag</t>
  </si>
  <si>
    <t>Ledenprijs</t>
  </si>
  <si>
    <t>Prodemos rondleiding</t>
  </si>
  <si>
    <t>Bedrijvendag</t>
  </si>
  <si>
    <t>Servicekosten en toeslag clubcollect</t>
  </si>
  <si>
    <t>Battlefieldtour</t>
  </si>
  <si>
    <t>Deelnemersgeld leden</t>
  </si>
  <si>
    <t>Deelnemersgeld bestuur</t>
  </si>
  <si>
    <t>Rolstoelvergoeding</t>
  </si>
  <si>
    <t>AUF</t>
  </si>
  <si>
    <t>Commissiedag</t>
  </si>
  <si>
    <t>Kleio-truien</t>
  </si>
  <si>
    <t>Truien</t>
  </si>
  <si>
    <t>Inleg door bestuur</t>
  </si>
  <si>
    <t>Diner zaterdagavond</t>
  </si>
  <si>
    <t>SD-kaart + harde schijf</t>
  </si>
  <si>
    <t>Mok lid van de maand</t>
  </si>
  <si>
    <t>Holland Contiki</t>
  </si>
  <si>
    <t>Hostel voorschot</t>
  </si>
  <si>
    <t>Museum Peronne</t>
  </si>
  <si>
    <t>Cobo uitnodigingen</t>
  </si>
  <si>
    <t>Biermuntjes</t>
  </si>
  <si>
    <t>Reserve overgehouden</t>
  </si>
  <si>
    <t>Declaratie cadeaus</t>
  </si>
  <si>
    <t>101promotions truien</t>
  </si>
  <si>
    <t>Cobo Kleio</t>
  </si>
  <si>
    <t>Declaratie slingers en welkomstdrankje</t>
  </si>
  <si>
    <t>SMK 2 van Onderwijscommissie</t>
  </si>
  <si>
    <t>Kunstcommissie bedankje</t>
  </si>
  <si>
    <t>Kunstcommissiebedankje</t>
  </si>
  <si>
    <t>Bedankje</t>
  </si>
  <si>
    <t>SD-kaart en harde schijf</t>
  </si>
  <si>
    <t>BFT</t>
  </si>
  <si>
    <t>Kleio trui</t>
  </si>
  <si>
    <t>Cadeaus commissiedag</t>
  </si>
  <si>
    <t>Cobo</t>
  </si>
  <si>
    <t>Verbruikt Kleiobudget Bestuur</t>
  </si>
  <si>
    <t>Totaal uitggeven</t>
  </si>
  <si>
    <t>Over van BFT</t>
  </si>
  <si>
    <t>Kaartbijdrage creditcard Abby</t>
  </si>
  <si>
    <t>Kaartbijdrage creditcard Ramon</t>
  </si>
  <si>
    <t>Totale reserve</t>
  </si>
  <si>
    <t>Nog over van reserve</t>
  </si>
  <si>
    <t>Huidig saldo</t>
  </si>
  <si>
    <t>Kleiotasje teruggave</t>
  </si>
  <si>
    <t>Kas (portemonnee)</t>
  </si>
  <si>
    <t>Hostel restant</t>
  </si>
  <si>
    <t>Filmfestival kaartjes</t>
  </si>
  <si>
    <t>Declaratie flessen</t>
  </si>
  <si>
    <t>Gustav Klimt villa</t>
  </si>
  <si>
    <t>Kapuzinergruft</t>
  </si>
  <si>
    <t>Kunsthistorisch museum</t>
  </si>
  <si>
    <t>Sisi museum</t>
  </si>
  <si>
    <t>Nationale bibliotheek</t>
  </si>
  <si>
    <t>Militair museum</t>
  </si>
  <si>
    <t>Belvedere</t>
  </si>
  <si>
    <t>Schönbrunn paleis</t>
  </si>
  <si>
    <t>Hostel</t>
  </si>
  <si>
    <t>OV Wenen</t>
  </si>
  <si>
    <t>Crediteuren</t>
  </si>
  <si>
    <t>Albertina modern</t>
  </si>
  <si>
    <t>(In)formele avond</t>
  </si>
  <si>
    <t>St. Stephenskathedraal</t>
  </si>
  <si>
    <t>Albertina goede tickets</t>
  </si>
  <si>
    <t>Karlskirche</t>
  </si>
  <si>
    <t>Locker HBF</t>
  </si>
  <si>
    <t>Bedankje 5 personen</t>
  </si>
  <si>
    <t>Fris voor laatste avondmaal</t>
  </si>
  <si>
    <t>Wijn voor laatste avondmaal</t>
  </si>
  <si>
    <t>GKR</t>
  </si>
  <si>
    <t>Debiteuren diner</t>
  </si>
  <si>
    <t>Crediteur cadeau beste kostuum</t>
  </si>
  <si>
    <t>Balans Kleio 3-10-2023</t>
  </si>
  <si>
    <t>Debiteur</t>
  </si>
  <si>
    <t>Terugboekingen contributie</t>
  </si>
  <si>
    <t>Overschot kroegentocht</t>
  </si>
  <si>
    <t>Inkomsten contributie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</si>
</sst>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8" formatCode="&quot;€&quot;\ #,##0.00;[Red]&quot;€&quot;\ \-#,##0.00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"/>
      <name val="Cambria"/>
      <family val="1"/>
    </font>
    <font>
      <sz val="11"/>
      <color theme="1"/>
      <name val="Cambria"/>
      <family val="1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2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002E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164" fontId="0" fillId="0" borderId="14" xfId="0" applyNumberFormat="1" applyBorder="1"/>
    <xf numFmtId="0" fontId="0" fillId="0" borderId="11" xfId="0" applyBorder="1"/>
    <xf numFmtId="0" fontId="3" fillId="0" borderId="10" xfId="0" applyFont="1" applyBorder="1"/>
    <xf numFmtId="0" fontId="3" fillId="0" borderId="13" xfId="0" applyFont="1" applyBorder="1"/>
    <xf numFmtId="0" fontId="4" fillId="0" borderId="10" xfId="0" applyFont="1" applyBorder="1"/>
    <xf numFmtId="0" fontId="4" fillId="0" borderId="13" xfId="0" applyFont="1" applyBorder="1"/>
    <xf numFmtId="164" fontId="0" fillId="0" borderId="11" xfId="0" applyNumberFormat="1" applyBorder="1" applyAlignment="1">
      <alignment horizontal="right"/>
    </xf>
    <xf numFmtId="0" fontId="0" fillId="0" borderId="15" xfId="0" applyBorder="1"/>
    <xf numFmtId="164" fontId="0" fillId="0" borderId="16" xfId="0" applyNumberFormat="1" applyBorder="1"/>
    <xf numFmtId="164" fontId="0" fillId="0" borderId="17" xfId="0" applyNumberFormat="1" applyBorder="1"/>
    <xf numFmtId="0" fontId="0" fillId="0" borderId="18" xfId="0" applyBorder="1"/>
    <xf numFmtId="164" fontId="0" fillId="0" borderId="19" xfId="0" applyNumberFormat="1" applyBorder="1"/>
    <xf numFmtId="0" fontId="0" fillId="0" borderId="20" xfId="0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0" xfId="0" applyNumberFormat="1"/>
    <xf numFmtId="164" fontId="1" fillId="0" borderId="12" xfId="0" applyNumberFormat="1" applyFont="1" applyBorder="1"/>
    <xf numFmtId="164" fontId="0" fillId="0" borderId="1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1" fillId="0" borderId="14" xfId="0" applyNumberFormat="1" applyFont="1" applyBorder="1"/>
    <xf numFmtId="0" fontId="0" fillId="0" borderId="26" xfId="0" applyBorder="1"/>
    <xf numFmtId="0" fontId="0" fillId="0" borderId="16" xfId="0" applyBorder="1"/>
    <xf numFmtId="0" fontId="0" fillId="0" borderId="21" xfId="0" applyBorder="1"/>
    <xf numFmtId="164" fontId="0" fillId="0" borderId="29" xfId="0" applyNumberFormat="1" applyBorder="1"/>
    <xf numFmtId="0" fontId="0" fillId="0" borderId="14" xfId="0" applyBorder="1"/>
    <xf numFmtId="0" fontId="0" fillId="0" borderId="33" xfId="0" applyBorder="1"/>
    <xf numFmtId="0" fontId="0" fillId="0" borderId="25" xfId="0" applyBorder="1"/>
    <xf numFmtId="1" fontId="0" fillId="0" borderId="11" xfId="0" applyNumberFormat="1" applyBorder="1"/>
    <xf numFmtId="1" fontId="0" fillId="0" borderId="16" xfId="0" applyNumberFormat="1" applyBorder="1"/>
    <xf numFmtId="1" fontId="0" fillId="0" borderId="21" xfId="0" applyNumberFormat="1" applyBorder="1"/>
    <xf numFmtId="0" fontId="0" fillId="0" borderId="12" xfId="0" applyBorder="1"/>
    <xf numFmtId="164" fontId="8" fillId="0" borderId="14" xfId="0" applyNumberFormat="1" applyFont="1" applyBorder="1"/>
    <xf numFmtId="0" fontId="0" fillId="0" borderId="34" xfId="0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35" xfId="0" applyBorder="1"/>
    <xf numFmtId="0" fontId="0" fillId="0" borderId="19" xfId="0" applyBorder="1"/>
    <xf numFmtId="0" fontId="9" fillId="0" borderId="0" xfId="0" applyFont="1"/>
    <xf numFmtId="164" fontId="0" fillId="0" borderId="9" xfId="0" applyNumberFormat="1" applyBorder="1"/>
    <xf numFmtId="0" fontId="0" fillId="0" borderId="36" xfId="0" applyBorder="1"/>
    <xf numFmtId="164" fontId="0" fillId="0" borderId="32" xfId="0" applyNumberFormat="1" applyBorder="1"/>
    <xf numFmtId="164" fontId="7" fillId="0" borderId="37" xfId="0" applyNumberFormat="1" applyFont="1" applyBorder="1"/>
    <xf numFmtId="0" fontId="0" fillId="0" borderId="27" xfId="0" applyBorder="1"/>
    <xf numFmtId="0" fontId="10" fillId="0" borderId="0" xfId="0" applyFont="1"/>
    <xf numFmtId="8" fontId="0" fillId="0" borderId="0" xfId="0" applyNumberFormat="1"/>
    <xf numFmtId="164" fontId="8" fillId="0" borderId="12" xfId="0" applyNumberFormat="1" applyFont="1" applyBorder="1"/>
    <xf numFmtId="0" fontId="10" fillId="0" borderId="27" xfId="0" applyFont="1" applyBorder="1"/>
    <xf numFmtId="0" fontId="8" fillId="0" borderId="0" xfId="0" applyFont="1"/>
    <xf numFmtId="0" fontId="12" fillId="0" borderId="0" xfId="0" applyFont="1"/>
    <xf numFmtId="0" fontId="0" fillId="0" borderId="38" xfId="0" applyBorder="1"/>
    <xf numFmtId="0" fontId="0" fillId="0" borderId="39" xfId="0" applyBorder="1"/>
    <xf numFmtId="0" fontId="0" fillId="0" borderId="28" xfId="0" applyBorder="1"/>
    <xf numFmtId="7" fontId="0" fillId="0" borderId="14" xfId="0" applyNumberFormat="1" applyBorder="1"/>
    <xf numFmtId="164" fontId="0" fillId="0" borderId="6" xfId="0" applyNumberFormat="1" applyBorder="1"/>
    <xf numFmtId="0" fontId="8" fillId="0" borderId="10" xfId="0" applyFont="1" applyBorder="1"/>
    <xf numFmtId="0" fontId="1" fillId="0" borderId="0" xfId="0" applyFont="1"/>
    <xf numFmtId="164" fontId="1" fillId="0" borderId="0" xfId="0" applyNumberFormat="1" applyFont="1"/>
    <xf numFmtId="164" fontId="1" fillId="0" borderId="31" xfId="0" applyNumberFormat="1" applyFont="1" applyBorder="1"/>
    <xf numFmtId="164" fontId="0" fillId="0" borderId="40" xfId="0" applyNumberFormat="1" applyBorder="1"/>
    <xf numFmtId="0" fontId="1" fillId="0" borderId="31" xfId="0" applyFont="1" applyBorder="1"/>
    <xf numFmtId="0" fontId="1" fillId="0" borderId="15" xfId="0" applyFont="1" applyBorder="1"/>
    <xf numFmtId="0" fontId="0" fillId="0" borderId="42" xfId="0" applyBorder="1"/>
    <xf numFmtId="164" fontId="0" fillId="0" borderId="41" xfId="0" applyNumberFormat="1" applyBorder="1"/>
    <xf numFmtId="8" fontId="1" fillId="0" borderId="0" xfId="0" applyNumberFormat="1" applyFont="1"/>
    <xf numFmtId="8" fontId="0" fillId="0" borderId="14" xfId="0" applyNumberFormat="1" applyBorder="1"/>
    <xf numFmtId="0" fontId="1" fillId="0" borderId="27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A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1698-0A39-4A17-A4DC-B75205FFE5F2}">
  <dimension ref="B1:O40"/>
  <sheetViews>
    <sheetView tabSelected="1" zoomScale="81" workbookViewId="0">
      <selection activeCell="L18" sqref="L18"/>
    </sheetView>
  </sheetViews>
  <sheetFormatPr defaultRowHeight="14.4" x14ac:dyDescent="0.3"/>
  <cols>
    <col min="2" max="2" width="29.5546875" customWidth="1"/>
    <col min="3" max="3" width="19.5546875" customWidth="1"/>
    <col min="4" max="4" width="16" customWidth="1"/>
    <col min="5" max="5" width="26.88671875" customWidth="1"/>
    <col min="6" max="6" width="13.44140625" customWidth="1"/>
    <col min="7" max="7" width="11.44140625" customWidth="1"/>
    <col min="10" max="10" width="12.5546875" customWidth="1"/>
    <col min="11" max="11" width="14.6640625" customWidth="1"/>
    <col min="12" max="12" width="14.88671875" customWidth="1"/>
    <col min="13" max="13" width="15.6640625" customWidth="1"/>
    <col min="14" max="14" width="14.5546875" customWidth="1"/>
    <col min="15" max="15" width="14.44140625" customWidth="1"/>
  </cols>
  <sheetData>
    <row r="1" spans="2:15" ht="15" thickBot="1" x14ac:dyDescent="0.35"/>
    <row r="2" spans="2:15" ht="27" thickTop="1" thickBot="1" x14ac:dyDescent="0.55000000000000004">
      <c r="B2" s="81" t="s">
        <v>26</v>
      </c>
      <c r="C2" s="82"/>
      <c r="D2" s="82"/>
      <c r="E2" s="82"/>
      <c r="F2" s="82"/>
      <c r="G2" s="83"/>
      <c r="J2" s="84" t="s">
        <v>186</v>
      </c>
      <c r="K2" s="85"/>
      <c r="L2" s="85"/>
      <c r="M2" s="85"/>
      <c r="N2" s="85"/>
      <c r="O2" s="86"/>
    </row>
    <row r="3" spans="2:15" ht="15" thickTop="1" x14ac:dyDescent="0.3">
      <c r="B3" s="1" t="s">
        <v>46</v>
      </c>
      <c r="C3" s="2" t="s">
        <v>0</v>
      </c>
      <c r="D3" s="3" t="s">
        <v>1</v>
      </c>
      <c r="E3" s="4" t="s">
        <v>47</v>
      </c>
      <c r="F3" s="5" t="s">
        <v>0</v>
      </c>
      <c r="G3" s="6" t="s">
        <v>1</v>
      </c>
      <c r="J3" s="34" t="s">
        <v>27</v>
      </c>
      <c r="K3" s="5" t="s">
        <v>33</v>
      </c>
      <c r="L3" s="5" t="s">
        <v>34</v>
      </c>
      <c r="M3" s="5" t="s">
        <v>2</v>
      </c>
      <c r="N3" s="4" t="s">
        <v>35</v>
      </c>
      <c r="O3" s="6" t="s">
        <v>36</v>
      </c>
    </row>
    <row r="4" spans="2:15" x14ac:dyDescent="0.3">
      <c r="B4" s="7" t="s">
        <v>2</v>
      </c>
      <c r="C4" s="8">
        <v>4805</v>
      </c>
      <c r="D4" s="9">
        <v>4625</v>
      </c>
      <c r="E4" s="10" t="s">
        <v>3</v>
      </c>
      <c r="F4" s="8">
        <v>99.22</v>
      </c>
      <c r="G4" s="11">
        <v>99.22</v>
      </c>
      <c r="H4" s="29"/>
      <c r="J4" s="7" t="s">
        <v>28</v>
      </c>
      <c r="K4" s="12">
        <v>85</v>
      </c>
      <c r="L4" s="41">
        <v>87</v>
      </c>
      <c r="M4" s="29">
        <v>25</v>
      </c>
      <c r="N4" s="8">
        <f>PRODUCT(K4*M4)</f>
        <v>2125</v>
      </c>
      <c r="O4" s="11">
        <f>PRODUCT(L4*M4)</f>
        <v>2175</v>
      </c>
    </row>
    <row r="5" spans="2:15" x14ac:dyDescent="0.3">
      <c r="B5" s="7"/>
      <c r="C5" s="8"/>
      <c r="D5" s="9"/>
      <c r="E5" s="10" t="s">
        <v>4</v>
      </c>
      <c r="F5" s="8">
        <v>100</v>
      </c>
      <c r="G5" s="32">
        <v>0</v>
      </c>
      <c r="H5" s="29"/>
      <c r="J5" s="7" t="s">
        <v>29</v>
      </c>
      <c r="K5" s="12">
        <v>88</v>
      </c>
      <c r="L5" s="41">
        <v>87</v>
      </c>
      <c r="M5" s="29">
        <v>10</v>
      </c>
      <c r="N5" s="8">
        <f>PRODUCT(K5*M5)</f>
        <v>880</v>
      </c>
      <c r="O5" s="11">
        <f>PRODUCT(L5*M5)</f>
        <v>870</v>
      </c>
    </row>
    <row r="6" spans="2:15" x14ac:dyDescent="0.3">
      <c r="B6" s="7" t="s">
        <v>5</v>
      </c>
      <c r="C6" s="8">
        <v>450</v>
      </c>
      <c r="D6" s="30">
        <v>353.53</v>
      </c>
      <c r="E6" s="10" t="s">
        <v>6</v>
      </c>
      <c r="F6" s="8">
        <v>500</v>
      </c>
      <c r="G6" s="11">
        <v>251.69</v>
      </c>
      <c r="H6" s="29"/>
      <c r="J6" s="7" t="s">
        <v>30</v>
      </c>
      <c r="K6" s="12">
        <v>102</v>
      </c>
      <c r="L6" s="41">
        <f>87-2</f>
        <v>85</v>
      </c>
      <c r="M6" s="29">
        <v>10</v>
      </c>
      <c r="N6" s="8">
        <f>PRODUCT(K6*M6)</f>
        <v>1020</v>
      </c>
      <c r="O6" s="11">
        <f>PRODUCT(L6*M6)</f>
        <v>850</v>
      </c>
    </row>
    <row r="7" spans="2:15" x14ac:dyDescent="0.3">
      <c r="B7" s="7"/>
      <c r="C7" s="8"/>
      <c r="D7" s="9"/>
      <c r="E7" s="10" t="s">
        <v>7</v>
      </c>
      <c r="F7" s="8">
        <v>222</v>
      </c>
      <c r="G7" s="45">
        <v>90.75</v>
      </c>
      <c r="H7" s="29"/>
      <c r="J7" s="7" t="s">
        <v>31</v>
      </c>
      <c r="K7" s="12">
        <v>72</v>
      </c>
      <c r="L7" s="41">
        <f>68+2-5</f>
        <v>65</v>
      </c>
      <c r="M7" s="29">
        <v>10</v>
      </c>
      <c r="N7" s="8">
        <f>PRODUCT(K7*M7)</f>
        <v>720</v>
      </c>
      <c r="O7" s="11">
        <f>PRODUCT(L7*M7)</f>
        <v>650</v>
      </c>
    </row>
    <row r="8" spans="2:15" x14ac:dyDescent="0.3">
      <c r="B8" s="7" t="s">
        <v>8</v>
      </c>
      <c r="C8" s="8" t="s">
        <v>9</v>
      </c>
      <c r="D8" s="9" t="s">
        <v>9</v>
      </c>
      <c r="E8" s="10" t="s">
        <v>10</v>
      </c>
      <c r="F8" s="8">
        <v>160</v>
      </c>
      <c r="G8" s="11">
        <v>160</v>
      </c>
      <c r="H8" s="29"/>
      <c r="J8" s="7" t="s">
        <v>32</v>
      </c>
      <c r="K8" s="12">
        <v>6</v>
      </c>
      <c r="L8" s="41">
        <v>8</v>
      </c>
      <c r="M8" s="29">
        <v>10</v>
      </c>
      <c r="N8" s="8">
        <f>PRODUCT(K8*M8)</f>
        <v>60</v>
      </c>
      <c r="O8" s="11">
        <f>PRODUCT(L8*M8)</f>
        <v>80</v>
      </c>
    </row>
    <row r="9" spans="2:15" ht="15" thickBot="1" x14ac:dyDescent="0.35">
      <c r="B9" s="7"/>
      <c r="C9" s="8"/>
      <c r="D9" s="9"/>
      <c r="E9" s="10" t="s">
        <v>11</v>
      </c>
      <c r="F9" s="8">
        <v>12.5</v>
      </c>
      <c r="G9" s="11">
        <v>12.5</v>
      </c>
      <c r="H9" s="29"/>
      <c r="J9" s="18"/>
      <c r="K9" s="35"/>
      <c r="L9" s="42"/>
      <c r="M9" s="35"/>
      <c r="N9" s="19"/>
      <c r="O9" s="20"/>
    </row>
    <row r="10" spans="2:15" ht="15.6" thickTop="1" thickBot="1" x14ac:dyDescent="0.35">
      <c r="B10" s="7"/>
      <c r="C10" s="8"/>
      <c r="D10" s="9"/>
      <c r="E10" s="10" t="s">
        <v>12</v>
      </c>
      <c r="F10" s="8">
        <v>500</v>
      </c>
      <c r="G10" s="32">
        <v>500</v>
      </c>
      <c r="H10" s="29"/>
      <c r="J10" s="23" t="s">
        <v>25</v>
      </c>
      <c r="K10" s="36">
        <f>SUM(K4:K9)</f>
        <v>353</v>
      </c>
      <c r="L10" s="43">
        <f>SUM(L4:L9)</f>
        <v>332</v>
      </c>
      <c r="M10" s="36"/>
      <c r="N10" s="37">
        <f>SUM(N4:N9)</f>
        <v>4805</v>
      </c>
      <c r="O10" s="28">
        <f>SUM(O4:O9)</f>
        <v>4625</v>
      </c>
    </row>
    <row r="11" spans="2:15" ht="15" thickTop="1" x14ac:dyDescent="0.3">
      <c r="B11" s="7"/>
      <c r="C11" s="8"/>
      <c r="D11" s="9"/>
      <c r="E11" s="10"/>
      <c r="F11" s="8"/>
      <c r="G11" s="11"/>
      <c r="H11" s="29"/>
    </row>
    <row r="12" spans="2:15" x14ac:dyDescent="0.3">
      <c r="B12" s="13" t="s">
        <v>13</v>
      </c>
      <c r="C12" s="8"/>
      <c r="D12" s="9"/>
      <c r="E12" s="14" t="s">
        <v>13</v>
      </c>
      <c r="F12" s="8"/>
      <c r="G12" s="11"/>
      <c r="H12" s="29"/>
    </row>
    <row r="13" spans="2:15" x14ac:dyDescent="0.3">
      <c r="B13" s="15" t="s">
        <v>14</v>
      </c>
      <c r="C13" s="8">
        <v>1000</v>
      </c>
      <c r="D13" s="9">
        <v>471.5</v>
      </c>
      <c r="E13" s="16" t="s">
        <v>14</v>
      </c>
      <c r="F13" s="8">
        <v>1000</v>
      </c>
      <c r="G13" s="11">
        <v>268.45999999999998</v>
      </c>
      <c r="H13" s="29"/>
    </row>
    <row r="14" spans="2:15" x14ac:dyDescent="0.3">
      <c r="B14" s="15" t="s">
        <v>15</v>
      </c>
      <c r="C14" s="8">
        <v>8000</v>
      </c>
      <c r="D14" s="60">
        <v>707.5</v>
      </c>
      <c r="E14" s="16" t="s">
        <v>15</v>
      </c>
      <c r="F14" s="8">
        <v>8000</v>
      </c>
      <c r="G14" s="45">
        <v>6635.24</v>
      </c>
      <c r="H14" s="29"/>
    </row>
    <row r="15" spans="2:15" x14ac:dyDescent="0.3">
      <c r="B15" s="15" t="s">
        <v>16</v>
      </c>
      <c r="C15" s="8">
        <v>2000</v>
      </c>
      <c r="D15" s="31">
        <v>0</v>
      </c>
      <c r="E15" s="16" t="s">
        <v>16</v>
      </c>
      <c r="F15" s="8">
        <v>2000</v>
      </c>
      <c r="G15" s="32">
        <v>0</v>
      </c>
      <c r="H15" s="29"/>
    </row>
    <row r="16" spans="2:15" x14ac:dyDescent="0.3">
      <c r="B16" s="15" t="s">
        <v>17</v>
      </c>
      <c r="C16" s="17" t="s">
        <v>9</v>
      </c>
      <c r="D16" s="31" t="s">
        <v>9</v>
      </c>
      <c r="E16" s="16" t="s">
        <v>17</v>
      </c>
      <c r="F16" s="17" t="s">
        <v>9</v>
      </c>
      <c r="G16" s="32" t="s">
        <v>9</v>
      </c>
      <c r="H16" s="29"/>
    </row>
    <row r="17" spans="2:8" x14ac:dyDescent="0.3">
      <c r="B17" s="15" t="s">
        <v>18</v>
      </c>
      <c r="C17" s="8">
        <v>11000</v>
      </c>
      <c r="D17" s="60">
        <v>14178.55</v>
      </c>
      <c r="E17" s="16" t="s">
        <v>18</v>
      </c>
      <c r="F17" s="8">
        <v>11000</v>
      </c>
      <c r="G17" s="45">
        <v>14637.75</v>
      </c>
      <c r="H17" s="29"/>
    </row>
    <row r="18" spans="2:8" x14ac:dyDescent="0.3">
      <c r="B18" s="15" t="s">
        <v>19</v>
      </c>
      <c r="C18" s="8">
        <v>1000</v>
      </c>
      <c r="D18" s="60">
        <v>1004</v>
      </c>
      <c r="E18" s="16" t="s">
        <v>19</v>
      </c>
      <c r="F18" s="8">
        <v>1000</v>
      </c>
      <c r="G18" s="45">
        <v>857.76</v>
      </c>
      <c r="H18" s="29"/>
    </row>
    <row r="19" spans="2:8" x14ac:dyDescent="0.3">
      <c r="B19" s="15" t="s">
        <v>20</v>
      </c>
      <c r="C19" s="8">
        <v>21000</v>
      </c>
      <c r="D19" s="60">
        <v>826.29</v>
      </c>
      <c r="E19" s="16" t="s">
        <v>20</v>
      </c>
      <c r="F19" s="8">
        <v>21000</v>
      </c>
      <c r="G19" s="60">
        <v>830</v>
      </c>
      <c r="H19" s="29"/>
    </row>
    <row r="20" spans="2:8" x14ac:dyDescent="0.3">
      <c r="B20" s="15" t="s">
        <v>21</v>
      </c>
      <c r="C20" s="8">
        <v>2000</v>
      </c>
      <c r="D20" s="60">
        <v>312.69</v>
      </c>
      <c r="E20" s="16" t="s">
        <v>21</v>
      </c>
      <c r="F20" s="8">
        <v>2000</v>
      </c>
      <c r="G20" s="60">
        <v>148.65</v>
      </c>
      <c r="H20" s="29"/>
    </row>
    <row r="21" spans="2:8" x14ac:dyDescent="0.3">
      <c r="B21" s="15" t="s">
        <v>22</v>
      </c>
      <c r="C21" s="8">
        <v>10000</v>
      </c>
      <c r="D21" s="60">
        <v>9871.9699999999993</v>
      </c>
      <c r="E21" s="16" t="s">
        <v>22</v>
      </c>
      <c r="F21" s="8">
        <v>10000</v>
      </c>
      <c r="G21" s="45">
        <v>9079.65</v>
      </c>
      <c r="H21" s="29"/>
    </row>
    <row r="22" spans="2:8" x14ac:dyDescent="0.3">
      <c r="B22" s="7"/>
      <c r="C22" s="8"/>
      <c r="D22" s="9"/>
      <c r="E22" s="10"/>
      <c r="F22" s="8"/>
      <c r="G22" s="11"/>
      <c r="H22" s="29"/>
    </row>
    <row r="23" spans="2:8" x14ac:dyDescent="0.3">
      <c r="B23" s="7"/>
      <c r="C23" s="8"/>
      <c r="D23" s="9"/>
      <c r="E23" s="14" t="s">
        <v>23</v>
      </c>
      <c r="F23" s="8"/>
      <c r="G23" s="11"/>
      <c r="H23" s="29"/>
    </row>
    <row r="24" spans="2:8" x14ac:dyDescent="0.3">
      <c r="B24" s="7"/>
      <c r="C24" s="8"/>
      <c r="D24" s="9"/>
      <c r="E24" s="10"/>
      <c r="F24" s="8"/>
      <c r="G24" s="11"/>
      <c r="H24" s="29"/>
    </row>
    <row r="25" spans="2:8" x14ac:dyDescent="0.3">
      <c r="B25" s="7"/>
      <c r="C25" s="8"/>
      <c r="D25" s="9"/>
      <c r="E25" s="16" t="s">
        <v>14</v>
      </c>
      <c r="F25" s="8">
        <v>100</v>
      </c>
      <c r="G25" s="45">
        <v>0</v>
      </c>
      <c r="H25" s="29"/>
    </row>
    <row r="26" spans="2:8" x14ac:dyDescent="0.3">
      <c r="B26" s="7"/>
      <c r="C26" s="8"/>
      <c r="D26" s="9"/>
      <c r="E26" s="16" t="s">
        <v>15</v>
      </c>
      <c r="F26" s="8">
        <v>330</v>
      </c>
      <c r="G26" s="45">
        <v>140.5</v>
      </c>
      <c r="H26" s="29"/>
    </row>
    <row r="27" spans="2:8" x14ac:dyDescent="0.3">
      <c r="B27" s="7"/>
      <c r="C27" s="8"/>
      <c r="D27" s="9"/>
      <c r="E27" s="16" t="s">
        <v>16</v>
      </c>
      <c r="F27" s="8">
        <v>300</v>
      </c>
      <c r="G27" s="11">
        <v>0</v>
      </c>
      <c r="H27" s="29"/>
    </row>
    <row r="28" spans="2:8" x14ac:dyDescent="0.3">
      <c r="B28" s="7"/>
      <c r="C28" s="8"/>
      <c r="D28" s="9"/>
      <c r="E28" s="16" t="s">
        <v>17</v>
      </c>
      <c r="F28" s="17" t="s">
        <v>9</v>
      </c>
      <c r="G28" s="32" t="s">
        <v>9</v>
      </c>
      <c r="H28" s="29"/>
    </row>
    <row r="29" spans="2:8" x14ac:dyDescent="0.3">
      <c r="B29" s="7"/>
      <c r="C29" s="8"/>
      <c r="D29" s="9"/>
      <c r="E29" s="16" t="s">
        <v>18</v>
      </c>
      <c r="F29" s="8">
        <v>440</v>
      </c>
      <c r="G29" s="45">
        <v>150</v>
      </c>
      <c r="H29" s="29"/>
    </row>
    <row r="30" spans="2:8" x14ac:dyDescent="0.3">
      <c r="B30" s="7"/>
      <c r="C30" s="8"/>
      <c r="D30" s="9"/>
      <c r="E30" s="16" t="s">
        <v>19</v>
      </c>
      <c r="F30" s="8">
        <v>260</v>
      </c>
      <c r="G30" s="45">
        <v>137.76</v>
      </c>
      <c r="H30" s="29"/>
    </row>
    <row r="31" spans="2:8" x14ac:dyDescent="0.3">
      <c r="B31" s="7"/>
      <c r="C31" s="8"/>
      <c r="D31" s="9"/>
      <c r="E31" s="16" t="s">
        <v>20</v>
      </c>
      <c r="F31" s="8">
        <v>300</v>
      </c>
      <c r="G31" s="11">
        <v>30</v>
      </c>
      <c r="H31" s="29"/>
    </row>
    <row r="32" spans="2:8" x14ac:dyDescent="0.3">
      <c r="B32" s="7"/>
      <c r="C32" s="8"/>
      <c r="D32" s="9"/>
      <c r="E32" s="16" t="s">
        <v>21</v>
      </c>
      <c r="F32" s="8">
        <v>200</v>
      </c>
      <c r="G32" s="11">
        <v>35.96</v>
      </c>
      <c r="H32" s="29"/>
    </row>
    <row r="33" spans="2:8" x14ac:dyDescent="0.3">
      <c r="B33" s="7"/>
      <c r="C33" s="8"/>
      <c r="D33" s="9"/>
      <c r="E33" s="10" t="s">
        <v>22</v>
      </c>
      <c r="F33" s="8">
        <v>1500</v>
      </c>
      <c r="G33" s="45">
        <v>707.63</v>
      </c>
      <c r="H33" s="29"/>
    </row>
    <row r="34" spans="2:8" x14ac:dyDescent="0.3">
      <c r="B34" s="7"/>
      <c r="C34" s="8"/>
      <c r="D34" s="9"/>
      <c r="E34" s="16"/>
      <c r="F34" s="8"/>
      <c r="G34" s="11"/>
      <c r="H34" s="29"/>
    </row>
    <row r="35" spans="2:8" x14ac:dyDescent="0.3">
      <c r="B35" s="7"/>
      <c r="C35" s="8"/>
      <c r="D35" s="9"/>
      <c r="E35" s="10" t="s">
        <v>24</v>
      </c>
      <c r="F35" s="8">
        <v>391.28</v>
      </c>
      <c r="G35" s="11">
        <v>274.89999999999998</v>
      </c>
      <c r="H35" s="29"/>
    </row>
    <row r="36" spans="2:8" ht="15" thickBot="1" x14ac:dyDescent="0.35">
      <c r="B36" s="18"/>
      <c r="C36" s="19"/>
      <c r="D36" s="20"/>
      <c r="E36" s="21"/>
      <c r="F36" s="19"/>
      <c r="G36" s="22"/>
      <c r="H36" s="29"/>
    </row>
    <row r="37" spans="2:8" ht="15.6" thickTop="1" thickBot="1" x14ac:dyDescent="0.35">
      <c r="B37" s="23" t="s">
        <v>25</v>
      </c>
      <c r="C37" s="24">
        <f>SUM(C4:C21)</f>
        <v>61255</v>
      </c>
      <c r="D37" s="25">
        <f>SUM(D4:D36)</f>
        <v>32351.03</v>
      </c>
      <c r="E37" s="26" t="s">
        <v>25</v>
      </c>
      <c r="F37" s="27">
        <f>SUM(F4:F36)</f>
        <v>61415</v>
      </c>
      <c r="G37" s="28">
        <f>SUM(G4:G36)</f>
        <v>35048.42</v>
      </c>
      <c r="H37" s="29"/>
    </row>
    <row r="38" spans="2:8" ht="15" thickTop="1" x14ac:dyDescent="0.3">
      <c r="C38" s="29"/>
      <c r="D38" s="29"/>
      <c r="F38" s="29"/>
      <c r="G38" s="29"/>
      <c r="H38" s="29"/>
    </row>
    <row r="39" spans="2:8" x14ac:dyDescent="0.3">
      <c r="F39" s="29"/>
      <c r="G39" s="29"/>
      <c r="H39" s="29"/>
    </row>
    <row r="40" spans="2:8" x14ac:dyDescent="0.3">
      <c r="F40" s="29"/>
      <c r="G40" s="29"/>
      <c r="H40" s="29"/>
    </row>
  </sheetData>
  <mergeCells count="2">
    <mergeCell ref="B2:G2"/>
    <mergeCell ref="J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3FCD-1EA6-4891-8FEE-E7BA162419FF}">
  <dimension ref="A1:I227"/>
  <sheetViews>
    <sheetView topLeftCell="A203" zoomScale="82" workbookViewId="0">
      <selection activeCell="E219" sqref="E219"/>
    </sheetView>
  </sheetViews>
  <sheetFormatPr defaultRowHeight="14.4" x14ac:dyDescent="0.3"/>
  <cols>
    <col min="2" max="2" width="39.109375" customWidth="1"/>
    <col min="3" max="3" width="24" customWidth="1"/>
    <col min="4" max="4" width="39.109375" customWidth="1"/>
    <col min="5" max="5" width="24" customWidth="1"/>
    <col min="6" max="6" width="9.109375" customWidth="1"/>
    <col min="8" max="8" width="29.88671875" customWidth="1"/>
    <col min="9" max="9" width="23.109375" customWidth="1"/>
  </cols>
  <sheetData>
    <row r="1" spans="1:9" ht="15" thickBot="1" x14ac:dyDescent="0.35"/>
    <row r="2" spans="1:9" ht="27" thickTop="1" thickBot="1" x14ac:dyDescent="0.55000000000000004">
      <c r="B2" s="81" t="s">
        <v>44</v>
      </c>
      <c r="C2" s="82"/>
      <c r="D2" s="82"/>
      <c r="E2" s="83"/>
      <c r="F2" s="52"/>
      <c r="G2" s="52"/>
    </row>
    <row r="3" spans="1:9" ht="15.6" thickTop="1" thickBot="1" x14ac:dyDescent="0.35">
      <c r="A3" s="38"/>
      <c r="B3" s="47" t="s">
        <v>45</v>
      </c>
      <c r="C3" s="48" t="s">
        <v>46</v>
      </c>
      <c r="D3" s="49" t="s">
        <v>45</v>
      </c>
      <c r="E3" s="48" t="s">
        <v>47</v>
      </c>
    </row>
    <row r="4" spans="1:9" ht="19.2" thickTop="1" thickBot="1" x14ac:dyDescent="0.4">
      <c r="A4" s="38"/>
      <c r="B4" s="87" t="s">
        <v>14</v>
      </c>
      <c r="C4" s="88"/>
      <c r="D4" s="88"/>
      <c r="E4" s="89"/>
      <c r="H4" s="95" t="s">
        <v>89</v>
      </c>
      <c r="I4" s="96"/>
    </row>
    <row r="5" spans="1:9" ht="15" thickTop="1" x14ac:dyDescent="0.3">
      <c r="A5" s="38"/>
      <c r="B5" t="s">
        <v>48</v>
      </c>
      <c r="C5" s="11">
        <v>100</v>
      </c>
      <c r="E5" s="11"/>
      <c r="H5" s="54" t="s">
        <v>54</v>
      </c>
      <c r="I5" s="55">
        <v>100</v>
      </c>
    </row>
    <row r="6" spans="1:9" x14ac:dyDescent="0.3">
      <c r="A6" s="38"/>
      <c r="C6" s="11"/>
      <c r="E6" s="11"/>
      <c r="H6" s="1" t="s">
        <v>185</v>
      </c>
      <c r="I6" s="56">
        <v>103.03</v>
      </c>
    </row>
    <row r="7" spans="1:9" x14ac:dyDescent="0.3">
      <c r="A7" s="38"/>
      <c r="B7" s="90" t="s">
        <v>49</v>
      </c>
      <c r="C7" s="91"/>
      <c r="D7" s="90" t="s">
        <v>49</v>
      </c>
      <c r="E7" s="91"/>
      <c r="H7" s="7"/>
      <c r="I7" s="11"/>
    </row>
    <row r="8" spans="1:9" x14ac:dyDescent="0.3">
      <c r="A8" s="38"/>
      <c r="B8" t="s">
        <v>50</v>
      </c>
      <c r="C8" s="11">
        <v>371.5</v>
      </c>
      <c r="D8" t="s">
        <v>51</v>
      </c>
      <c r="E8" s="11">
        <v>4.76</v>
      </c>
      <c r="H8" s="7"/>
      <c r="I8" s="11"/>
    </row>
    <row r="9" spans="1:9" x14ac:dyDescent="0.3">
      <c r="A9" s="38"/>
      <c r="C9" s="11"/>
      <c r="D9" t="s">
        <v>52</v>
      </c>
      <c r="E9" s="11">
        <v>52.95</v>
      </c>
      <c r="H9" s="7"/>
      <c r="I9" s="11"/>
    </row>
    <row r="10" spans="1:9" x14ac:dyDescent="0.3">
      <c r="A10" s="38"/>
      <c r="C10" s="11"/>
      <c r="D10" t="s">
        <v>53</v>
      </c>
      <c r="E10" s="11">
        <v>110</v>
      </c>
      <c r="H10" s="7"/>
      <c r="I10" s="11"/>
    </row>
    <row r="11" spans="1:9" x14ac:dyDescent="0.3">
      <c r="A11" s="38"/>
      <c r="C11" s="11"/>
      <c r="D11" t="s">
        <v>158</v>
      </c>
      <c r="E11" s="45">
        <v>13.5</v>
      </c>
      <c r="H11" s="7"/>
      <c r="I11" s="11"/>
    </row>
    <row r="12" spans="1:9" ht="15" thickBot="1" x14ac:dyDescent="0.35">
      <c r="A12" s="38"/>
      <c r="C12" s="11"/>
      <c r="D12" s="70" t="s">
        <v>181</v>
      </c>
      <c r="E12" s="33">
        <v>40</v>
      </c>
      <c r="H12" s="18"/>
      <c r="I12" s="22"/>
    </row>
    <row r="13" spans="1:9" ht="15.6" thickTop="1" thickBot="1" x14ac:dyDescent="0.35">
      <c r="A13" s="38"/>
      <c r="C13" s="11"/>
      <c r="D13" t="s">
        <v>114</v>
      </c>
      <c r="E13" s="11">
        <v>47.25</v>
      </c>
      <c r="H13" s="23" t="s">
        <v>56</v>
      </c>
      <c r="I13" s="28">
        <f>SUM(I7:I12)</f>
        <v>0</v>
      </c>
    </row>
    <row r="14" spans="1:9" ht="15.6" thickTop="1" thickBot="1" x14ac:dyDescent="0.35">
      <c r="A14" s="38"/>
      <c r="B14" s="50"/>
      <c r="C14" s="22"/>
      <c r="D14" s="50"/>
      <c r="E14" s="22"/>
    </row>
    <row r="15" spans="1:9" ht="15" thickTop="1" x14ac:dyDescent="0.3">
      <c r="A15" s="38"/>
      <c r="B15" t="s">
        <v>25</v>
      </c>
      <c r="C15" s="11">
        <f>SUM(C5:C14)</f>
        <v>471.5</v>
      </c>
      <c r="D15" t="s">
        <v>25</v>
      </c>
      <c r="E15" s="11">
        <f>SUM(E8:E14)</f>
        <v>268.46000000000004</v>
      </c>
    </row>
    <row r="16" spans="1:9" x14ac:dyDescent="0.3">
      <c r="A16" s="38"/>
      <c r="C16" s="11"/>
      <c r="E16" s="11"/>
    </row>
    <row r="17" spans="1:9" x14ac:dyDescent="0.3">
      <c r="A17" s="38"/>
      <c r="C17" s="11"/>
      <c r="D17" s="63" t="s">
        <v>153</v>
      </c>
      <c r="E17" s="11">
        <f>(C15-E15)</f>
        <v>203.03999999999996</v>
      </c>
    </row>
    <row r="18" spans="1:9" ht="15" thickBot="1" x14ac:dyDescent="0.35">
      <c r="A18" s="38"/>
      <c r="C18" s="11"/>
      <c r="E18" s="11"/>
    </row>
    <row r="19" spans="1:9" ht="19.2" thickTop="1" thickBot="1" x14ac:dyDescent="0.4">
      <c r="A19" s="38"/>
      <c r="B19" s="92" t="s">
        <v>15</v>
      </c>
      <c r="C19" s="93"/>
      <c r="D19" s="93"/>
      <c r="E19" s="94"/>
      <c r="H19" s="95" t="s">
        <v>88</v>
      </c>
      <c r="I19" s="96"/>
    </row>
    <row r="20" spans="1:9" ht="15" thickTop="1" x14ac:dyDescent="0.3">
      <c r="A20" s="38"/>
      <c r="B20" t="s">
        <v>48</v>
      </c>
      <c r="C20" s="11">
        <v>330</v>
      </c>
      <c r="E20" s="11"/>
      <c r="H20" s="34" t="s">
        <v>54</v>
      </c>
      <c r="I20" s="53">
        <v>330</v>
      </c>
    </row>
    <row r="21" spans="1:9" x14ac:dyDescent="0.3">
      <c r="A21" s="38"/>
      <c r="C21" s="11"/>
      <c r="E21" s="11"/>
      <c r="H21" s="7" t="s">
        <v>55</v>
      </c>
      <c r="I21" s="11">
        <v>140.5</v>
      </c>
    </row>
    <row r="22" spans="1:9" x14ac:dyDescent="0.3">
      <c r="A22" s="38"/>
      <c r="B22" s="90" t="s">
        <v>55</v>
      </c>
      <c r="C22" s="91"/>
      <c r="D22" s="90" t="s">
        <v>55</v>
      </c>
      <c r="E22" s="91"/>
      <c r="H22" s="7"/>
      <c r="I22" s="11"/>
    </row>
    <row r="23" spans="1:9" x14ac:dyDescent="0.3">
      <c r="A23" s="38"/>
      <c r="B23" t="s">
        <v>57</v>
      </c>
      <c r="C23" s="11">
        <f>170-10</f>
        <v>160</v>
      </c>
      <c r="D23" t="s">
        <v>60</v>
      </c>
      <c r="E23" s="11">
        <v>333</v>
      </c>
      <c r="H23" s="7"/>
      <c r="I23" s="11"/>
    </row>
    <row r="24" spans="1:9" x14ac:dyDescent="0.3">
      <c r="A24" s="38"/>
      <c r="B24" t="s">
        <v>58</v>
      </c>
      <c r="C24" s="11">
        <v>22.5</v>
      </c>
      <c r="D24" t="s">
        <v>61</v>
      </c>
      <c r="E24" s="11">
        <v>0</v>
      </c>
      <c r="H24" s="7"/>
      <c r="I24" s="11"/>
    </row>
    <row r="25" spans="1:9" x14ac:dyDescent="0.3">
      <c r="A25" s="38"/>
      <c r="B25" t="s">
        <v>59</v>
      </c>
      <c r="C25" s="11">
        <v>0</v>
      </c>
      <c r="E25" s="11"/>
      <c r="H25" s="7"/>
      <c r="I25" s="11"/>
    </row>
    <row r="26" spans="1:9" x14ac:dyDescent="0.3">
      <c r="A26" s="38"/>
      <c r="B26" s="70" t="s">
        <v>42</v>
      </c>
      <c r="C26" s="11">
        <v>10</v>
      </c>
      <c r="E26" s="11"/>
      <c r="H26" s="7"/>
      <c r="I26" s="11"/>
    </row>
    <row r="27" spans="1:9" ht="15" thickBot="1" x14ac:dyDescent="0.35">
      <c r="A27" s="38"/>
      <c r="B27" s="90" t="s">
        <v>62</v>
      </c>
      <c r="C27" s="91"/>
      <c r="D27" s="90" t="s">
        <v>62</v>
      </c>
      <c r="E27" s="91"/>
      <c r="H27" s="18"/>
      <c r="I27" s="22"/>
    </row>
    <row r="28" spans="1:9" ht="15.6" thickTop="1" thickBot="1" x14ac:dyDescent="0.35">
      <c r="A28" s="38"/>
      <c r="B28" t="s">
        <v>76</v>
      </c>
      <c r="C28" s="11">
        <v>185</v>
      </c>
      <c r="D28" s="57" t="s">
        <v>64</v>
      </c>
      <c r="E28" s="11">
        <v>800</v>
      </c>
      <c r="H28" s="23" t="s">
        <v>56</v>
      </c>
      <c r="I28" s="28">
        <f>SUM(I21:I27)</f>
        <v>140.5</v>
      </c>
    </row>
    <row r="29" spans="1:9" ht="15" thickTop="1" x14ac:dyDescent="0.3">
      <c r="A29" s="38"/>
      <c r="C29" s="11"/>
      <c r="D29" s="57" t="s">
        <v>65</v>
      </c>
      <c r="E29" s="11">
        <v>400</v>
      </c>
    </row>
    <row r="30" spans="1:9" x14ac:dyDescent="0.3">
      <c r="A30" s="38"/>
      <c r="C30" s="11"/>
      <c r="D30" s="57" t="s">
        <v>66</v>
      </c>
      <c r="E30" s="11">
        <v>185</v>
      </c>
    </row>
    <row r="31" spans="1:9" x14ac:dyDescent="0.3">
      <c r="A31" s="38"/>
      <c r="C31" s="11"/>
      <c r="D31" s="57" t="s">
        <v>67</v>
      </c>
      <c r="E31" s="11">
        <v>2115.9</v>
      </c>
    </row>
    <row r="32" spans="1:9" x14ac:dyDescent="0.3">
      <c r="A32" s="38"/>
      <c r="C32" s="11"/>
      <c r="D32" s="57" t="s">
        <v>68</v>
      </c>
      <c r="E32" s="11">
        <v>173.57</v>
      </c>
    </row>
    <row r="33" spans="1:9" x14ac:dyDescent="0.3">
      <c r="A33" s="38"/>
      <c r="C33" s="11"/>
      <c r="D33" s="57" t="s">
        <v>69</v>
      </c>
      <c r="E33" s="11">
        <v>649.41</v>
      </c>
    </row>
    <row r="34" spans="1:9" x14ac:dyDescent="0.3">
      <c r="A34" s="38"/>
      <c r="C34" s="11"/>
      <c r="D34" s="57" t="s">
        <v>157</v>
      </c>
      <c r="E34" s="11">
        <v>334.7</v>
      </c>
    </row>
    <row r="35" spans="1:9" x14ac:dyDescent="0.3">
      <c r="A35" s="38"/>
      <c r="C35" s="11"/>
      <c r="D35" s="80" t="s">
        <v>169</v>
      </c>
      <c r="E35" s="11">
        <f>1960.1+16.56</f>
        <v>1976.6599999999999</v>
      </c>
    </row>
    <row r="36" spans="1:9" x14ac:dyDescent="0.3">
      <c r="A36" s="38"/>
      <c r="C36" s="11"/>
      <c r="E36" s="11"/>
    </row>
    <row r="37" spans="1:9" x14ac:dyDescent="0.3">
      <c r="A37" s="38"/>
      <c r="C37" s="11"/>
      <c r="E37" s="11"/>
    </row>
    <row r="38" spans="1:9" ht="15" thickBot="1" x14ac:dyDescent="0.35">
      <c r="A38" s="38"/>
      <c r="B38" s="50"/>
      <c r="C38" s="22"/>
      <c r="D38" s="50"/>
      <c r="E38" s="22"/>
    </row>
    <row r="39" spans="1:9" ht="15" thickTop="1" x14ac:dyDescent="0.3">
      <c r="A39" s="38"/>
      <c r="B39" t="s">
        <v>25</v>
      </c>
      <c r="C39" s="11">
        <f>SUM(C20:C36)</f>
        <v>707.5</v>
      </c>
      <c r="D39" t="s">
        <v>25</v>
      </c>
      <c r="E39" s="11">
        <f>SUM(E28:E38)</f>
        <v>6635.24</v>
      </c>
    </row>
    <row r="40" spans="1:9" x14ac:dyDescent="0.3">
      <c r="A40" s="38"/>
      <c r="C40" s="11"/>
      <c r="E40" s="11"/>
    </row>
    <row r="41" spans="1:9" x14ac:dyDescent="0.3">
      <c r="A41" s="38"/>
      <c r="C41" s="11"/>
      <c r="D41" s="63" t="s">
        <v>153</v>
      </c>
      <c r="E41" s="11">
        <f>C39-E39</f>
        <v>-5927.74</v>
      </c>
    </row>
    <row r="42" spans="1:9" ht="15" thickBot="1" x14ac:dyDescent="0.35">
      <c r="A42" s="38"/>
      <c r="C42" s="11"/>
      <c r="D42" s="58"/>
      <c r="E42" s="11"/>
    </row>
    <row r="43" spans="1:9" ht="19.2" thickTop="1" thickBot="1" x14ac:dyDescent="0.4">
      <c r="A43" s="38"/>
      <c r="B43" s="92" t="s">
        <v>16</v>
      </c>
      <c r="C43" s="93"/>
      <c r="D43" s="93"/>
      <c r="E43" s="94"/>
      <c r="H43" s="95" t="s">
        <v>87</v>
      </c>
      <c r="I43" s="96"/>
    </row>
    <row r="44" spans="1:9" ht="15" thickTop="1" x14ac:dyDescent="0.3">
      <c r="A44" s="38"/>
      <c r="B44" t="s">
        <v>48</v>
      </c>
      <c r="C44" s="11">
        <v>300</v>
      </c>
      <c r="E44" s="11"/>
      <c r="H44" s="34" t="s">
        <v>54</v>
      </c>
      <c r="I44" s="53">
        <v>300</v>
      </c>
    </row>
    <row r="45" spans="1:9" x14ac:dyDescent="0.3">
      <c r="A45" s="38"/>
      <c r="C45" s="11"/>
      <c r="E45" s="11"/>
      <c r="H45" s="7"/>
      <c r="I45" s="11"/>
    </row>
    <row r="46" spans="1:9" x14ac:dyDescent="0.3">
      <c r="A46" s="38"/>
      <c r="B46" s="90" t="s">
        <v>70</v>
      </c>
      <c r="C46" s="91"/>
      <c r="D46" s="90" t="s">
        <v>70</v>
      </c>
      <c r="E46" s="91"/>
      <c r="H46" s="7"/>
      <c r="I46" s="11"/>
    </row>
    <row r="47" spans="1:9" x14ac:dyDescent="0.3">
      <c r="A47" s="38"/>
      <c r="B47" t="s">
        <v>63</v>
      </c>
      <c r="C47" s="11"/>
      <c r="D47" t="s">
        <v>71</v>
      </c>
      <c r="E47" s="11"/>
      <c r="H47" s="7"/>
      <c r="I47" s="11"/>
    </row>
    <row r="48" spans="1:9" x14ac:dyDescent="0.3">
      <c r="A48" s="38"/>
      <c r="C48" s="11"/>
      <c r="E48" s="11"/>
      <c r="H48" s="7"/>
      <c r="I48" s="44"/>
    </row>
    <row r="49" spans="1:9" ht="15" thickBot="1" x14ac:dyDescent="0.35">
      <c r="A49" s="38"/>
      <c r="B49" s="50"/>
      <c r="C49" s="22"/>
      <c r="D49" s="50"/>
      <c r="E49" s="22"/>
      <c r="H49" s="7"/>
      <c r="I49" s="11"/>
    </row>
    <row r="50" spans="1:9" ht="15" thickTop="1" x14ac:dyDescent="0.3">
      <c r="A50" s="38"/>
      <c r="B50" t="s">
        <v>25</v>
      </c>
      <c r="C50" s="11">
        <f>SUM(C44:C49)</f>
        <v>300</v>
      </c>
      <c r="D50" t="s">
        <v>25</v>
      </c>
      <c r="E50" s="11">
        <f>SUM(E44:E49)</f>
        <v>0</v>
      </c>
      <c r="H50" s="7"/>
      <c r="I50" s="11"/>
    </row>
    <row r="51" spans="1:9" ht="15" thickBot="1" x14ac:dyDescent="0.35">
      <c r="A51" s="38"/>
      <c r="C51" s="11"/>
      <c r="E51" s="11"/>
      <c r="H51" s="18"/>
      <c r="I51" s="22"/>
    </row>
    <row r="52" spans="1:9" ht="15.6" thickTop="1" thickBot="1" x14ac:dyDescent="0.35">
      <c r="A52" s="38"/>
      <c r="C52" s="11"/>
      <c r="D52" s="63" t="s">
        <v>153</v>
      </c>
      <c r="E52" s="11">
        <f>C50-E50</f>
        <v>300</v>
      </c>
      <c r="H52" s="23" t="s">
        <v>56</v>
      </c>
      <c r="I52" s="28">
        <f>SUM(I45:I51)</f>
        <v>0</v>
      </c>
    </row>
    <row r="53" spans="1:9" ht="15" thickTop="1" x14ac:dyDescent="0.3">
      <c r="A53" s="38"/>
      <c r="C53" s="11"/>
      <c r="E53" s="11"/>
    </row>
    <row r="54" spans="1:9" ht="18" x14ac:dyDescent="0.35">
      <c r="A54" s="38"/>
      <c r="B54" s="92" t="s">
        <v>72</v>
      </c>
      <c r="C54" s="93"/>
      <c r="D54" s="93"/>
      <c r="E54" s="94"/>
    </row>
    <row r="55" spans="1:9" x14ac:dyDescent="0.3">
      <c r="A55" s="38"/>
      <c r="B55" t="s">
        <v>63</v>
      </c>
      <c r="C55" s="11"/>
      <c r="D55" t="s">
        <v>71</v>
      </c>
      <c r="E55" s="11"/>
    </row>
    <row r="56" spans="1:9" ht="15" thickBot="1" x14ac:dyDescent="0.35">
      <c r="A56" s="38"/>
      <c r="B56" s="50"/>
      <c r="C56" s="22"/>
      <c r="D56" s="50"/>
      <c r="E56" s="22"/>
    </row>
    <row r="57" spans="1:9" ht="15" thickTop="1" x14ac:dyDescent="0.3">
      <c r="A57" s="38"/>
      <c r="B57" t="s">
        <v>25</v>
      </c>
      <c r="C57" s="11">
        <f>SUM(C55)</f>
        <v>0</v>
      </c>
      <c r="D57" t="s">
        <v>25</v>
      </c>
      <c r="E57" s="11">
        <f>SUM(E55)</f>
        <v>0</v>
      </c>
    </row>
    <row r="58" spans="1:9" x14ac:dyDescent="0.3">
      <c r="A58" s="38"/>
      <c r="C58" s="11"/>
      <c r="E58" s="11"/>
    </row>
    <row r="59" spans="1:9" x14ac:dyDescent="0.3">
      <c r="A59" s="38"/>
      <c r="C59" s="11"/>
      <c r="D59" s="63" t="s">
        <v>153</v>
      </c>
      <c r="E59" s="11">
        <v>0</v>
      </c>
    </row>
    <row r="60" spans="1:9" ht="15" thickBot="1" x14ac:dyDescent="0.35">
      <c r="A60" s="38"/>
      <c r="C60" s="11"/>
      <c r="E60" s="11"/>
    </row>
    <row r="61" spans="1:9" ht="19.2" thickTop="1" thickBot="1" x14ac:dyDescent="0.4">
      <c r="A61" s="38"/>
      <c r="B61" s="92" t="s">
        <v>18</v>
      </c>
      <c r="C61" s="93"/>
      <c r="D61" s="93"/>
      <c r="E61" s="94"/>
      <c r="H61" s="95" t="s">
        <v>86</v>
      </c>
      <c r="I61" s="96"/>
    </row>
    <row r="62" spans="1:9" ht="15" thickTop="1" x14ac:dyDescent="0.3">
      <c r="A62" s="38"/>
      <c r="B62" t="s">
        <v>48</v>
      </c>
      <c r="C62" s="11">
        <v>440</v>
      </c>
      <c r="E62" s="11"/>
      <c r="H62" s="34" t="s">
        <v>54</v>
      </c>
      <c r="I62" s="53">
        <v>440</v>
      </c>
    </row>
    <row r="63" spans="1:9" x14ac:dyDescent="0.3">
      <c r="A63" s="38"/>
      <c r="C63" s="11"/>
      <c r="E63" s="11"/>
      <c r="H63" s="7" t="s">
        <v>73</v>
      </c>
      <c r="I63" s="11">
        <v>50</v>
      </c>
    </row>
    <row r="64" spans="1:9" x14ac:dyDescent="0.3">
      <c r="A64" s="38"/>
      <c r="B64" s="90" t="s">
        <v>73</v>
      </c>
      <c r="C64" s="91"/>
      <c r="D64" s="90" t="s">
        <v>73</v>
      </c>
      <c r="E64" s="91"/>
      <c r="H64" s="7" t="s">
        <v>179</v>
      </c>
      <c r="I64" s="11">
        <v>100</v>
      </c>
    </row>
    <row r="65" spans="1:9" x14ac:dyDescent="0.3">
      <c r="A65" s="38"/>
      <c r="B65" t="s">
        <v>74</v>
      </c>
      <c r="C65" s="11">
        <v>300</v>
      </c>
      <c r="D65" t="s">
        <v>50</v>
      </c>
      <c r="E65" s="11">
        <v>350</v>
      </c>
      <c r="H65" s="7"/>
      <c r="I65" s="11"/>
    </row>
    <row r="66" spans="1:9" x14ac:dyDescent="0.3">
      <c r="A66" s="38"/>
      <c r="C66" s="11"/>
      <c r="E66" s="11"/>
      <c r="H66" s="7"/>
      <c r="I66" s="11"/>
    </row>
    <row r="67" spans="1:9" x14ac:dyDescent="0.3">
      <c r="A67" s="38"/>
      <c r="B67" s="90" t="s">
        <v>75</v>
      </c>
      <c r="C67" s="91"/>
      <c r="D67" s="90" t="s">
        <v>75</v>
      </c>
      <c r="E67" s="91"/>
      <c r="H67" s="7"/>
      <c r="I67" s="11"/>
    </row>
    <row r="68" spans="1:9" x14ac:dyDescent="0.3">
      <c r="A68" s="38"/>
      <c r="B68" t="s">
        <v>76</v>
      </c>
      <c r="C68" s="45">
        <f>7350-245</f>
        <v>7105</v>
      </c>
      <c r="D68" s="57" t="s">
        <v>167</v>
      </c>
      <c r="E68" s="11">
        <v>2417.7800000000002</v>
      </c>
      <c r="H68" s="7"/>
      <c r="I68" s="11"/>
    </row>
    <row r="69" spans="1:9" ht="15" thickBot="1" x14ac:dyDescent="0.35">
      <c r="A69" s="38"/>
      <c r="B69" t="s">
        <v>77</v>
      </c>
      <c r="C69" s="45">
        <f>1041.25-3*208.25</f>
        <v>416.5</v>
      </c>
      <c r="D69" s="57" t="s">
        <v>79</v>
      </c>
      <c r="E69" s="11">
        <v>5342.8</v>
      </c>
      <c r="H69" s="18"/>
      <c r="I69" s="22"/>
    </row>
    <row r="70" spans="1:9" ht="15.6" thickTop="1" thickBot="1" x14ac:dyDescent="0.35">
      <c r="A70" s="38"/>
      <c r="B70" s="70" t="s">
        <v>42</v>
      </c>
      <c r="C70" s="45">
        <f>245+3*208.25+412.8+1134.5+3500</f>
        <v>5917.05</v>
      </c>
      <c r="D70" s="57" t="s">
        <v>168</v>
      </c>
      <c r="E70" s="11">
        <v>168</v>
      </c>
      <c r="H70" s="23" t="s">
        <v>56</v>
      </c>
      <c r="I70" s="28">
        <f>SUM(I63:I69)</f>
        <v>150</v>
      </c>
    </row>
    <row r="71" spans="1:9" ht="15" thickTop="1" x14ac:dyDescent="0.3">
      <c r="A71" s="38"/>
      <c r="C71" s="11"/>
      <c r="D71" s="57" t="s">
        <v>166</v>
      </c>
      <c r="E71" s="11">
        <v>816</v>
      </c>
    </row>
    <row r="72" spans="1:9" x14ac:dyDescent="0.3">
      <c r="A72" s="38"/>
      <c r="C72" s="33"/>
      <c r="D72" s="57" t="s">
        <v>161</v>
      </c>
      <c r="E72" s="11">
        <v>540</v>
      </c>
    </row>
    <row r="73" spans="1:9" x14ac:dyDescent="0.3">
      <c r="A73" s="38"/>
      <c r="C73" s="11"/>
      <c r="D73" s="57" t="s">
        <v>170</v>
      </c>
      <c r="E73" s="11">
        <v>412.8</v>
      </c>
      <c r="H73" s="59"/>
    </row>
    <row r="74" spans="1:9" x14ac:dyDescent="0.3">
      <c r="A74" s="38"/>
      <c r="C74" s="11"/>
      <c r="D74" s="57" t="s">
        <v>173</v>
      </c>
      <c r="E74" s="11">
        <v>476.8</v>
      </c>
    </row>
    <row r="75" spans="1:9" x14ac:dyDescent="0.3">
      <c r="A75" s="38"/>
      <c r="C75" s="11"/>
      <c r="D75" s="57" t="s">
        <v>171</v>
      </c>
      <c r="E75" s="11">
        <v>170.96</v>
      </c>
    </row>
    <row r="76" spans="1:9" x14ac:dyDescent="0.3">
      <c r="A76" s="38"/>
      <c r="C76" s="11"/>
      <c r="D76" s="57" t="s">
        <v>172</v>
      </c>
      <c r="E76" s="11">
        <f>175+6.95</f>
        <v>181.95</v>
      </c>
    </row>
    <row r="77" spans="1:9" x14ac:dyDescent="0.3">
      <c r="A77" s="38"/>
      <c r="C77" s="11"/>
      <c r="D77" s="57" t="s">
        <v>159</v>
      </c>
      <c r="E77" s="11">
        <v>245</v>
      </c>
    </row>
    <row r="78" spans="1:9" x14ac:dyDescent="0.3">
      <c r="A78" s="38"/>
      <c r="C78" s="11"/>
      <c r="D78" s="57" t="s">
        <v>160</v>
      </c>
      <c r="E78" s="11">
        <v>240</v>
      </c>
    </row>
    <row r="79" spans="1:9" x14ac:dyDescent="0.3">
      <c r="A79" s="38"/>
      <c r="C79" s="11"/>
      <c r="D79" s="57" t="s">
        <v>162</v>
      </c>
      <c r="E79" s="11">
        <v>544.5</v>
      </c>
    </row>
    <row r="80" spans="1:9" x14ac:dyDescent="0.3">
      <c r="A80" s="38"/>
      <c r="C80" s="11"/>
      <c r="D80" s="57" t="s">
        <v>174</v>
      </c>
      <c r="E80" s="11">
        <v>175</v>
      </c>
    </row>
    <row r="81" spans="1:5" x14ac:dyDescent="0.3">
      <c r="A81" s="38"/>
      <c r="C81" s="11"/>
      <c r="D81" s="57" t="s">
        <v>163</v>
      </c>
      <c r="E81" s="11">
        <v>225</v>
      </c>
    </row>
    <row r="82" spans="1:5" x14ac:dyDescent="0.3">
      <c r="A82" s="38"/>
      <c r="C82" s="11"/>
      <c r="D82" s="57" t="s">
        <v>164</v>
      </c>
      <c r="E82" s="11">
        <v>120</v>
      </c>
    </row>
    <row r="83" spans="1:5" x14ac:dyDescent="0.3">
      <c r="A83" s="38"/>
      <c r="C83" s="11"/>
      <c r="D83" s="57" t="s">
        <v>165</v>
      </c>
      <c r="E83" s="11">
        <v>465</v>
      </c>
    </row>
    <row r="84" spans="1:5" x14ac:dyDescent="0.3">
      <c r="A84" s="38"/>
      <c r="C84" s="11"/>
      <c r="D84" s="57" t="s">
        <v>175</v>
      </c>
      <c r="E84" s="11">
        <v>29.95</v>
      </c>
    </row>
    <row r="85" spans="1:5" x14ac:dyDescent="0.3">
      <c r="A85" s="38"/>
      <c r="C85" s="11"/>
      <c r="D85" s="57" t="s">
        <v>176</v>
      </c>
      <c r="E85" s="11">
        <v>52</v>
      </c>
    </row>
    <row r="86" spans="1:5" x14ac:dyDescent="0.3">
      <c r="A86" s="38"/>
      <c r="C86" s="11"/>
      <c r="D86" s="57" t="s">
        <v>178</v>
      </c>
      <c r="E86" s="11">
        <v>273.60000000000002</v>
      </c>
    </row>
    <row r="87" spans="1:5" x14ac:dyDescent="0.3">
      <c r="A87" s="38"/>
      <c r="C87" s="11"/>
      <c r="D87" s="57" t="s">
        <v>177</v>
      </c>
      <c r="E87" s="11">
        <v>28.6</v>
      </c>
    </row>
    <row r="88" spans="1:5" x14ac:dyDescent="0.3">
      <c r="A88" s="38"/>
      <c r="C88" s="11"/>
      <c r="D88" s="57" t="s">
        <v>24</v>
      </c>
      <c r="E88" s="11">
        <v>612.01</v>
      </c>
    </row>
    <row r="89" spans="1:5" x14ac:dyDescent="0.3">
      <c r="A89" s="38"/>
      <c r="C89" s="11"/>
      <c r="E89" s="38"/>
    </row>
    <row r="90" spans="1:5" x14ac:dyDescent="0.3">
      <c r="A90" s="38"/>
      <c r="C90" s="11"/>
      <c r="E90" s="11"/>
    </row>
    <row r="91" spans="1:5" x14ac:dyDescent="0.3">
      <c r="A91" s="38"/>
      <c r="C91" s="11"/>
      <c r="E91" s="11"/>
    </row>
    <row r="92" spans="1:5" x14ac:dyDescent="0.3">
      <c r="A92" s="38"/>
      <c r="B92" s="90" t="s">
        <v>78</v>
      </c>
      <c r="C92" s="91"/>
      <c r="D92" s="90" t="s">
        <v>78</v>
      </c>
      <c r="E92" s="91"/>
    </row>
    <row r="93" spans="1:5" x14ac:dyDescent="0.3">
      <c r="A93" s="38"/>
      <c r="B93" t="s">
        <v>63</v>
      </c>
      <c r="C93" s="11"/>
      <c r="D93" t="s">
        <v>50</v>
      </c>
      <c r="E93" s="11">
        <v>750</v>
      </c>
    </row>
    <row r="94" spans="1:5" x14ac:dyDescent="0.3">
      <c r="A94" s="38"/>
      <c r="C94" s="11"/>
      <c r="E94" s="11"/>
    </row>
    <row r="95" spans="1:5" ht="15" thickBot="1" x14ac:dyDescent="0.35">
      <c r="A95" s="38"/>
      <c r="B95" s="50"/>
      <c r="C95" s="22"/>
      <c r="D95" s="50"/>
      <c r="E95" s="22"/>
    </row>
    <row r="96" spans="1:5" ht="15" thickTop="1" x14ac:dyDescent="0.3">
      <c r="A96" s="38"/>
      <c r="B96" t="s">
        <v>25</v>
      </c>
      <c r="C96" s="11">
        <f>SUM(C62:C95)</f>
        <v>14178.55</v>
      </c>
      <c r="D96" t="s">
        <v>25</v>
      </c>
      <c r="E96" s="11">
        <f>SUM(E62:E95)</f>
        <v>14637.75</v>
      </c>
    </row>
    <row r="97" spans="1:9" x14ac:dyDescent="0.3">
      <c r="A97" s="38"/>
      <c r="C97" s="11"/>
      <c r="E97" s="11"/>
    </row>
    <row r="98" spans="1:9" x14ac:dyDescent="0.3">
      <c r="A98" s="38"/>
      <c r="C98" s="11"/>
      <c r="D98" s="63" t="s">
        <v>153</v>
      </c>
      <c r="E98" s="11">
        <f>C96-E96</f>
        <v>-459.20000000000073</v>
      </c>
    </row>
    <row r="99" spans="1:9" ht="15" thickBot="1" x14ac:dyDescent="0.35">
      <c r="A99" s="38"/>
      <c r="C99" s="11"/>
      <c r="E99" s="11"/>
    </row>
    <row r="100" spans="1:9" ht="19.2" thickTop="1" thickBot="1" x14ac:dyDescent="0.4">
      <c r="A100" s="38"/>
      <c r="B100" s="92" t="s">
        <v>19</v>
      </c>
      <c r="C100" s="93"/>
      <c r="D100" s="93"/>
      <c r="E100" s="94"/>
      <c r="H100" s="95" t="s">
        <v>100</v>
      </c>
      <c r="I100" s="96"/>
    </row>
    <row r="101" spans="1:9" ht="15" thickTop="1" x14ac:dyDescent="0.3">
      <c r="A101" s="38"/>
      <c r="B101" s="57" t="s">
        <v>48</v>
      </c>
      <c r="C101" s="11">
        <v>260</v>
      </c>
      <c r="D101" s="57"/>
      <c r="E101" s="11"/>
      <c r="H101" s="34" t="s">
        <v>54</v>
      </c>
      <c r="I101" s="53">
        <v>260</v>
      </c>
    </row>
    <row r="102" spans="1:9" x14ac:dyDescent="0.3">
      <c r="A102" s="38"/>
      <c r="B102" s="57"/>
      <c r="C102" s="11"/>
      <c r="D102" s="57"/>
      <c r="E102" s="11"/>
      <c r="H102" s="7" t="s">
        <v>80</v>
      </c>
      <c r="I102" s="11">
        <v>21.84</v>
      </c>
    </row>
    <row r="103" spans="1:9" x14ac:dyDescent="0.3">
      <c r="A103" s="38"/>
      <c r="B103" s="90" t="s">
        <v>80</v>
      </c>
      <c r="C103" s="91"/>
      <c r="D103" s="90" t="s">
        <v>80</v>
      </c>
      <c r="E103" s="91"/>
      <c r="H103" s="7" t="s">
        <v>81</v>
      </c>
      <c r="I103" s="11">
        <v>25</v>
      </c>
    </row>
    <row r="104" spans="1:9" x14ac:dyDescent="0.3">
      <c r="A104" s="38"/>
      <c r="B104" s="57" t="s">
        <v>63</v>
      </c>
      <c r="C104" s="11"/>
      <c r="D104" s="57" t="s">
        <v>94</v>
      </c>
      <c r="E104" s="11">
        <v>21.84</v>
      </c>
      <c r="H104" s="7" t="s">
        <v>82</v>
      </c>
      <c r="I104" s="11">
        <v>42.63</v>
      </c>
    </row>
    <row r="105" spans="1:9" x14ac:dyDescent="0.3">
      <c r="A105" s="38"/>
      <c r="B105" s="57"/>
      <c r="C105" s="11"/>
      <c r="D105" s="57"/>
      <c r="E105" s="11"/>
      <c r="H105" s="7" t="s">
        <v>83</v>
      </c>
      <c r="I105" s="11">
        <v>15.33</v>
      </c>
    </row>
    <row r="106" spans="1:9" x14ac:dyDescent="0.3">
      <c r="A106" s="38"/>
      <c r="B106" s="90" t="s">
        <v>81</v>
      </c>
      <c r="C106" s="91"/>
      <c r="D106" s="90" t="s">
        <v>81</v>
      </c>
      <c r="E106" s="91"/>
      <c r="H106" s="7" t="s">
        <v>84</v>
      </c>
      <c r="I106" s="11">
        <v>21.68</v>
      </c>
    </row>
    <row r="107" spans="1:9" x14ac:dyDescent="0.3">
      <c r="A107" s="38"/>
      <c r="B107" s="57" t="s">
        <v>74</v>
      </c>
      <c r="C107" s="11">
        <v>375</v>
      </c>
      <c r="D107" s="57" t="s">
        <v>50</v>
      </c>
      <c r="E107" s="11">
        <v>625</v>
      </c>
      <c r="H107" s="7" t="s">
        <v>85</v>
      </c>
      <c r="I107" s="9">
        <v>11.28</v>
      </c>
    </row>
    <row r="108" spans="1:9" x14ac:dyDescent="0.3">
      <c r="A108" s="38"/>
      <c r="B108" s="57" t="s">
        <v>90</v>
      </c>
      <c r="C108" s="11">
        <v>225</v>
      </c>
      <c r="D108" s="57"/>
      <c r="E108" s="11"/>
      <c r="G108" s="38"/>
      <c r="H108" s="10" t="s">
        <v>93</v>
      </c>
      <c r="I108" s="9"/>
    </row>
    <row r="109" spans="1:9" x14ac:dyDescent="0.3">
      <c r="A109" s="38"/>
      <c r="B109" s="57"/>
      <c r="C109" s="11"/>
      <c r="D109" s="57"/>
      <c r="E109" s="11"/>
      <c r="G109" s="38"/>
      <c r="H109" s="10"/>
      <c r="I109" s="9"/>
    </row>
    <row r="110" spans="1:9" x14ac:dyDescent="0.3">
      <c r="A110" s="38"/>
      <c r="B110" s="90" t="s">
        <v>82</v>
      </c>
      <c r="C110" s="91"/>
      <c r="D110" s="90" t="s">
        <v>82</v>
      </c>
      <c r="E110" s="91"/>
      <c r="G110" s="38"/>
      <c r="H110" s="10"/>
      <c r="I110" s="9"/>
    </row>
    <row r="111" spans="1:9" x14ac:dyDescent="0.3">
      <c r="A111" s="38"/>
      <c r="B111" s="57" t="s">
        <v>96</v>
      </c>
      <c r="C111" s="11">
        <v>120</v>
      </c>
      <c r="D111" s="57" t="s">
        <v>95</v>
      </c>
      <c r="E111" s="45">
        <v>13.98</v>
      </c>
      <c r="G111" s="38"/>
      <c r="H111" s="10"/>
      <c r="I111" s="9"/>
    </row>
    <row r="112" spans="1:9" x14ac:dyDescent="0.3">
      <c r="A112" s="38"/>
      <c r="B112" s="57"/>
      <c r="C112" s="11"/>
      <c r="D112" s="57" t="s">
        <v>94</v>
      </c>
      <c r="E112" s="45">
        <v>18.649999999999999</v>
      </c>
      <c r="G112" s="38"/>
      <c r="H112" s="10"/>
      <c r="I112" s="9"/>
    </row>
    <row r="113" spans="1:9" x14ac:dyDescent="0.3">
      <c r="A113" s="38"/>
      <c r="B113" s="57"/>
      <c r="C113" s="11"/>
      <c r="D113" s="57" t="s">
        <v>97</v>
      </c>
      <c r="E113" s="11">
        <v>10</v>
      </c>
      <c r="G113" s="38"/>
      <c r="H113" s="10"/>
      <c r="I113" s="9"/>
    </row>
    <row r="114" spans="1:9" x14ac:dyDescent="0.3">
      <c r="A114" s="38"/>
      <c r="B114" s="57"/>
      <c r="C114" s="11"/>
      <c r="D114" s="57" t="s">
        <v>92</v>
      </c>
      <c r="E114" s="11">
        <v>120</v>
      </c>
      <c r="G114" s="38"/>
      <c r="H114" s="10"/>
      <c r="I114" s="9"/>
    </row>
    <row r="115" spans="1:9" x14ac:dyDescent="0.3">
      <c r="A115" s="38"/>
      <c r="B115" s="90" t="s">
        <v>83</v>
      </c>
      <c r="C115" s="91"/>
      <c r="D115" s="90" t="s">
        <v>83</v>
      </c>
      <c r="E115" s="91"/>
      <c r="G115" s="38"/>
      <c r="H115" s="10"/>
      <c r="I115" s="9"/>
    </row>
    <row r="116" spans="1:9" ht="15" thickBot="1" x14ac:dyDescent="0.35">
      <c r="A116" s="38"/>
      <c r="B116" s="57" t="s">
        <v>91</v>
      </c>
      <c r="C116" s="11">
        <v>24</v>
      </c>
      <c r="D116" s="57" t="s">
        <v>94</v>
      </c>
      <c r="E116" s="45">
        <v>15.33</v>
      </c>
      <c r="G116" s="38"/>
      <c r="H116" s="21"/>
      <c r="I116" s="22"/>
    </row>
    <row r="117" spans="1:9" ht="15.6" thickTop="1" thickBot="1" x14ac:dyDescent="0.35">
      <c r="A117" s="38"/>
      <c r="B117" s="57"/>
      <c r="C117" s="11"/>
      <c r="D117" s="57"/>
      <c r="E117" s="45"/>
      <c r="H117" s="23" t="s">
        <v>56</v>
      </c>
      <c r="I117" s="28">
        <f>SUM(I102:I116)</f>
        <v>137.76</v>
      </c>
    </row>
    <row r="118" spans="1:9" ht="15" thickTop="1" x14ac:dyDescent="0.3">
      <c r="A118" s="38"/>
      <c r="B118" s="90" t="s">
        <v>84</v>
      </c>
      <c r="C118" s="91"/>
      <c r="D118" s="90" t="s">
        <v>84</v>
      </c>
      <c r="E118" s="91"/>
    </row>
    <row r="119" spans="1:9" x14ac:dyDescent="0.3">
      <c r="A119" s="38"/>
      <c r="B119" s="57" t="s">
        <v>63</v>
      </c>
      <c r="C119" s="11"/>
      <c r="D119" s="57" t="s">
        <v>98</v>
      </c>
      <c r="E119" s="45">
        <v>7.18</v>
      </c>
    </row>
    <row r="120" spans="1:9" x14ac:dyDescent="0.3">
      <c r="A120" s="38"/>
      <c r="B120" s="57"/>
      <c r="C120" s="11"/>
      <c r="D120" s="57" t="s">
        <v>99</v>
      </c>
      <c r="E120" s="45">
        <v>14.5</v>
      </c>
    </row>
    <row r="121" spans="1:9" x14ac:dyDescent="0.3">
      <c r="A121" s="38"/>
      <c r="B121" s="57"/>
      <c r="C121" s="11"/>
      <c r="D121" s="57"/>
      <c r="E121" s="45"/>
    </row>
    <row r="122" spans="1:9" x14ac:dyDescent="0.3">
      <c r="A122" s="38"/>
      <c r="B122" s="97" t="s">
        <v>85</v>
      </c>
      <c r="C122" s="98"/>
      <c r="D122" s="97" t="s">
        <v>85</v>
      </c>
      <c r="E122" s="98"/>
    </row>
    <row r="123" spans="1:9" x14ac:dyDescent="0.3">
      <c r="A123" s="38"/>
      <c r="B123" s="57" t="s">
        <v>63</v>
      </c>
      <c r="C123" s="11"/>
      <c r="D123" s="57" t="s">
        <v>94</v>
      </c>
      <c r="E123" s="45">
        <v>11.28</v>
      </c>
    </row>
    <row r="124" spans="1:9" x14ac:dyDescent="0.3">
      <c r="A124" s="38"/>
      <c r="B124" s="57"/>
      <c r="C124" s="11"/>
      <c r="D124" s="57"/>
      <c r="E124" s="11"/>
    </row>
    <row r="125" spans="1:9" x14ac:dyDescent="0.3">
      <c r="A125" s="38"/>
      <c r="B125" s="90" t="s">
        <v>93</v>
      </c>
      <c r="C125" s="91"/>
      <c r="D125" s="90" t="s">
        <v>93</v>
      </c>
      <c r="E125" s="91"/>
    </row>
    <row r="126" spans="1:9" x14ac:dyDescent="0.3">
      <c r="A126" s="38"/>
      <c r="B126" s="57"/>
      <c r="C126" s="11"/>
      <c r="D126" s="57"/>
      <c r="E126" s="11"/>
    </row>
    <row r="127" spans="1:9" x14ac:dyDescent="0.3">
      <c r="A127" s="38"/>
      <c r="B127" s="57"/>
      <c r="C127" s="11"/>
      <c r="E127" s="38"/>
    </row>
    <row r="128" spans="1:9" x14ac:dyDescent="0.3">
      <c r="A128" s="38"/>
      <c r="B128" s="57"/>
      <c r="C128" s="11"/>
      <c r="E128" s="38"/>
    </row>
    <row r="129" spans="1:9" ht="15" thickBot="1" x14ac:dyDescent="0.35">
      <c r="A129" s="38"/>
      <c r="B129" s="50"/>
      <c r="C129" s="51"/>
      <c r="D129" s="50"/>
      <c r="E129" s="51"/>
    </row>
    <row r="130" spans="1:9" ht="15" thickTop="1" x14ac:dyDescent="0.3">
      <c r="A130" s="38"/>
      <c r="B130" t="s">
        <v>25</v>
      </c>
      <c r="C130" s="11">
        <f>SUM(C101:C129)</f>
        <v>1004</v>
      </c>
      <c r="D130" t="s">
        <v>25</v>
      </c>
      <c r="E130" s="11">
        <f>SUM(E101:E129)</f>
        <v>857.76</v>
      </c>
    </row>
    <row r="131" spans="1:9" x14ac:dyDescent="0.3">
      <c r="A131" s="38"/>
      <c r="C131" s="38"/>
      <c r="E131" s="38"/>
    </row>
    <row r="132" spans="1:9" x14ac:dyDescent="0.3">
      <c r="A132" s="38"/>
      <c r="C132" s="38"/>
      <c r="D132" s="63" t="s">
        <v>153</v>
      </c>
      <c r="E132" s="11">
        <f>C130-E130</f>
        <v>146.24</v>
      </c>
    </row>
    <row r="133" spans="1:9" ht="15" thickBot="1" x14ac:dyDescent="0.35">
      <c r="A133" s="38"/>
      <c r="C133" s="38"/>
      <c r="E133" s="38"/>
    </row>
    <row r="134" spans="1:9" ht="19.2" thickTop="1" thickBot="1" x14ac:dyDescent="0.4">
      <c r="A134" s="38"/>
      <c r="B134" s="92" t="s">
        <v>20</v>
      </c>
      <c r="C134" s="93"/>
      <c r="D134" s="93"/>
      <c r="E134" s="94"/>
      <c r="H134" s="95" t="s">
        <v>107</v>
      </c>
      <c r="I134" s="96"/>
    </row>
    <row r="135" spans="1:9" ht="15" thickTop="1" x14ac:dyDescent="0.3">
      <c r="A135" s="38"/>
      <c r="B135" t="s">
        <v>48</v>
      </c>
      <c r="C135" s="11">
        <v>300</v>
      </c>
      <c r="E135" s="38"/>
      <c r="H135" s="34" t="s">
        <v>54</v>
      </c>
      <c r="I135" s="53">
        <v>300</v>
      </c>
    </row>
    <row r="136" spans="1:9" x14ac:dyDescent="0.3">
      <c r="A136" s="38"/>
      <c r="C136" s="11"/>
      <c r="E136" s="38"/>
      <c r="H136" s="7" t="s">
        <v>106</v>
      </c>
      <c r="I136" s="11">
        <v>30</v>
      </c>
    </row>
    <row r="137" spans="1:9" x14ac:dyDescent="0.3">
      <c r="A137" s="38"/>
      <c r="C137" s="11"/>
      <c r="E137" s="38"/>
      <c r="H137" s="7"/>
      <c r="I137" s="11"/>
    </row>
    <row r="138" spans="1:9" x14ac:dyDescent="0.3">
      <c r="A138" s="38"/>
      <c r="B138" s="90" t="s">
        <v>101</v>
      </c>
      <c r="C138" s="91"/>
      <c r="D138" s="90" t="s">
        <v>101</v>
      </c>
      <c r="E138" s="91"/>
      <c r="H138" s="7"/>
      <c r="I138" s="11"/>
    </row>
    <row r="139" spans="1:9" x14ac:dyDescent="0.3">
      <c r="A139" s="38"/>
      <c r="B139" t="s">
        <v>63</v>
      </c>
      <c r="C139" s="11"/>
      <c r="D139" t="s">
        <v>104</v>
      </c>
      <c r="E139" s="11">
        <v>30</v>
      </c>
      <c r="H139" s="7"/>
      <c r="I139" s="11"/>
    </row>
    <row r="140" spans="1:9" x14ac:dyDescent="0.3">
      <c r="A140" s="38"/>
      <c r="C140" s="38"/>
      <c r="E140" s="11"/>
      <c r="H140" s="7"/>
      <c r="I140" s="11"/>
    </row>
    <row r="141" spans="1:9" x14ac:dyDescent="0.3">
      <c r="A141" s="38"/>
      <c r="B141" s="90" t="s">
        <v>102</v>
      </c>
      <c r="C141" s="91"/>
      <c r="D141" s="90" t="s">
        <v>102</v>
      </c>
      <c r="E141" s="91"/>
      <c r="H141" s="7"/>
      <c r="I141" s="11"/>
    </row>
    <row r="142" spans="1:9" ht="15" thickBot="1" x14ac:dyDescent="0.35">
      <c r="A142" s="38"/>
      <c r="B142" t="s">
        <v>103</v>
      </c>
      <c r="C142" s="11">
        <v>526.29</v>
      </c>
      <c r="D142" t="s">
        <v>105</v>
      </c>
      <c r="E142" s="11">
        <v>800</v>
      </c>
      <c r="H142" s="18"/>
      <c r="I142" s="22"/>
    </row>
    <row r="143" spans="1:9" ht="15.6" thickTop="1" thickBot="1" x14ac:dyDescent="0.35">
      <c r="A143" s="38"/>
      <c r="C143" s="11"/>
      <c r="E143" s="38"/>
      <c r="H143" s="23" t="s">
        <v>56</v>
      </c>
      <c r="I143" s="28">
        <f>SUM(I136:I142)</f>
        <v>30</v>
      </c>
    </row>
    <row r="144" spans="1:9" ht="15" thickTop="1" x14ac:dyDescent="0.3">
      <c r="A144" s="38"/>
      <c r="C144" s="38"/>
      <c r="E144" s="38"/>
    </row>
    <row r="145" spans="1:9" x14ac:dyDescent="0.3">
      <c r="A145" s="38"/>
      <c r="C145" s="38"/>
      <c r="E145" s="38"/>
    </row>
    <row r="146" spans="1:9" x14ac:dyDescent="0.3">
      <c r="A146" s="38"/>
      <c r="C146" s="38"/>
      <c r="E146" s="38"/>
    </row>
    <row r="147" spans="1:9" x14ac:dyDescent="0.3">
      <c r="A147" s="38"/>
      <c r="C147" s="38"/>
      <c r="E147" s="38"/>
    </row>
    <row r="148" spans="1:9" ht="15" thickBot="1" x14ac:dyDescent="0.35">
      <c r="A148" s="38"/>
      <c r="B148" s="50"/>
      <c r="C148" s="51"/>
      <c r="D148" s="50"/>
      <c r="E148" s="51"/>
    </row>
    <row r="149" spans="1:9" ht="15" thickTop="1" x14ac:dyDescent="0.3">
      <c r="A149" s="38"/>
      <c r="B149" t="s">
        <v>25</v>
      </c>
      <c r="C149" s="11">
        <f>SUM(C135:C148)</f>
        <v>826.29</v>
      </c>
      <c r="D149" t="s">
        <v>25</v>
      </c>
      <c r="E149" s="11">
        <f>SUM(E135:E148)</f>
        <v>830</v>
      </c>
    </row>
    <row r="150" spans="1:9" x14ac:dyDescent="0.3">
      <c r="A150" s="38"/>
      <c r="C150" s="38"/>
      <c r="E150" s="38"/>
    </row>
    <row r="151" spans="1:9" x14ac:dyDescent="0.3">
      <c r="A151" s="38"/>
      <c r="C151" s="38"/>
      <c r="D151" s="63" t="s">
        <v>153</v>
      </c>
      <c r="E151" s="11">
        <f>C149-E149</f>
        <v>-3.7100000000000364</v>
      </c>
    </row>
    <row r="152" spans="1:9" ht="15" thickBot="1" x14ac:dyDescent="0.35">
      <c r="A152" s="38"/>
      <c r="C152" s="38"/>
      <c r="E152" s="38"/>
    </row>
    <row r="153" spans="1:9" ht="19.2" thickTop="1" thickBot="1" x14ac:dyDescent="0.4">
      <c r="A153" s="38"/>
      <c r="B153" s="92" t="s">
        <v>21</v>
      </c>
      <c r="C153" s="93"/>
      <c r="D153" s="93"/>
      <c r="E153" s="94"/>
      <c r="H153" s="95" t="s">
        <v>108</v>
      </c>
      <c r="I153" s="96"/>
    </row>
    <row r="154" spans="1:9" ht="15" thickTop="1" x14ac:dyDescent="0.3">
      <c r="A154" s="38"/>
      <c r="B154" t="s">
        <v>48</v>
      </c>
      <c r="C154" s="11">
        <v>200</v>
      </c>
      <c r="E154" s="11"/>
      <c r="H154" s="34" t="s">
        <v>54</v>
      </c>
      <c r="I154" s="53">
        <v>200</v>
      </c>
    </row>
    <row r="155" spans="1:9" x14ac:dyDescent="0.3">
      <c r="A155" s="38"/>
      <c r="C155" s="11"/>
      <c r="E155" s="11"/>
      <c r="H155" s="7" t="s">
        <v>109</v>
      </c>
      <c r="I155" s="11">
        <v>15.55</v>
      </c>
    </row>
    <row r="156" spans="1:9" x14ac:dyDescent="0.3">
      <c r="A156" s="38"/>
      <c r="B156" s="90" t="s">
        <v>113</v>
      </c>
      <c r="C156" s="91"/>
      <c r="D156" s="90" t="s">
        <v>113</v>
      </c>
      <c r="E156" s="91"/>
      <c r="H156" s="7" t="s">
        <v>110</v>
      </c>
      <c r="I156" s="11">
        <v>20.41</v>
      </c>
    </row>
    <row r="157" spans="1:9" x14ac:dyDescent="0.3">
      <c r="A157" s="38"/>
      <c r="B157" t="s">
        <v>63</v>
      </c>
      <c r="C157" s="11"/>
      <c r="D157" t="s">
        <v>95</v>
      </c>
      <c r="E157" s="11">
        <v>16.690000000000001</v>
      </c>
      <c r="H157" s="7"/>
      <c r="I157" s="11"/>
    </row>
    <row r="158" spans="1:9" x14ac:dyDescent="0.3">
      <c r="A158" s="38"/>
      <c r="B158" t="s">
        <v>90</v>
      </c>
      <c r="C158" s="11">
        <v>16.690000000000001</v>
      </c>
      <c r="E158" s="11"/>
      <c r="H158" s="7"/>
      <c r="I158" s="11"/>
    </row>
    <row r="159" spans="1:9" x14ac:dyDescent="0.3">
      <c r="A159" s="38"/>
      <c r="B159" s="90" t="s">
        <v>109</v>
      </c>
      <c r="C159" s="91"/>
      <c r="D159" s="90" t="s">
        <v>109</v>
      </c>
      <c r="E159" s="91"/>
      <c r="H159" s="7"/>
      <c r="I159" s="11"/>
    </row>
    <row r="160" spans="1:9" x14ac:dyDescent="0.3">
      <c r="A160" s="38"/>
      <c r="B160" t="s">
        <v>63</v>
      </c>
      <c r="C160" s="11"/>
      <c r="D160" s="62" t="s">
        <v>95</v>
      </c>
      <c r="E160" s="45">
        <v>15.55</v>
      </c>
      <c r="H160" s="7"/>
      <c r="I160" s="11"/>
    </row>
    <row r="161" spans="1:9" ht="15" thickBot="1" x14ac:dyDescent="0.35">
      <c r="A161" s="38"/>
      <c r="C161" s="11"/>
      <c r="E161" s="11"/>
      <c r="H161" s="18"/>
      <c r="I161" s="22"/>
    </row>
    <row r="162" spans="1:9" ht="15.6" thickTop="1" thickBot="1" x14ac:dyDescent="0.35">
      <c r="A162" s="38"/>
      <c r="B162" s="90" t="s">
        <v>110</v>
      </c>
      <c r="C162" s="91"/>
      <c r="D162" s="90" t="s">
        <v>110</v>
      </c>
      <c r="E162" s="91"/>
      <c r="H162" s="23" t="s">
        <v>56</v>
      </c>
      <c r="I162" s="28">
        <f>SUM(I155:I161)</f>
        <v>35.96</v>
      </c>
    </row>
    <row r="163" spans="1:9" ht="15" thickTop="1" x14ac:dyDescent="0.3">
      <c r="A163" s="38"/>
      <c r="B163" s="57" t="s">
        <v>111</v>
      </c>
      <c r="C163" s="11">
        <f>96-12</f>
        <v>84</v>
      </c>
      <c r="D163" t="s">
        <v>112</v>
      </c>
      <c r="E163" s="11">
        <v>96</v>
      </c>
    </row>
    <row r="164" spans="1:9" x14ac:dyDescent="0.3">
      <c r="A164" s="38"/>
      <c r="B164" s="80" t="s">
        <v>42</v>
      </c>
      <c r="C164" s="11">
        <v>12</v>
      </c>
      <c r="D164" s="57" t="s">
        <v>95</v>
      </c>
      <c r="E164" s="11">
        <v>20.41</v>
      </c>
    </row>
    <row r="165" spans="1:9" x14ac:dyDescent="0.3">
      <c r="A165" s="38"/>
      <c r="C165" s="38"/>
      <c r="E165" s="38"/>
    </row>
    <row r="166" spans="1:9" x14ac:dyDescent="0.3">
      <c r="A166" s="38"/>
      <c r="C166" s="38"/>
      <c r="E166" s="38"/>
    </row>
    <row r="167" spans="1:9" x14ac:dyDescent="0.3">
      <c r="A167" s="38"/>
      <c r="C167" s="38"/>
      <c r="E167" s="38"/>
    </row>
    <row r="168" spans="1:9" x14ac:dyDescent="0.3">
      <c r="A168" s="38"/>
      <c r="C168" s="38"/>
      <c r="E168" s="38"/>
    </row>
    <row r="169" spans="1:9" ht="15" thickBot="1" x14ac:dyDescent="0.35">
      <c r="A169" s="38"/>
      <c r="B169" s="50"/>
      <c r="C169" s="51"/>
      <c r="D169" s="50"/>
      <c r="E169" s="51"/>
    </row>
    <row r="170" spans="1:9" ht="15" thickTop="1" x14ac:dyDescent="0.3">
      <c r="A170" s="38"/>
      <c r="B170" t="s">
        <v>25</v>
      </c>
      <c r="C170" s="11">
        <f>SUM(C154:C169)</f>
        <v>312.69</v>
      </c>
      <c r="D170" t="s">
        <v>25</v>
      </c>
      <c r="E170" s="11">
        <f>SUM(E154:E169)</f>
        <v>148.65</v>
      </c>
    </row>
    <row r="171" spans="1:9" x14ac:dyDescent="0.3">
      <c r="A171" s="38"/>
      <c r="C171" s="38"/>
      <c r="E171" s="38"/>
    </row>
    <row r="172" spans="1:9" x14ac:dyDescent="0.3">
      <c r="A172" s="38"/>
      <c r="C172" s="38"/>
      <c r="D172" s="63" t="s">
        <v>153</v>
      </c>
      <c r="E172" s="11">
        <f>C170-E170</f>
        <v>164.04</v>
      </c>
    </row>
    <row r="173" spans="1:9" ht="15" thickBot="1" x14ac:dyDescent="0.35">
      <c r="A173" s="38"/>
      <c r="C173" s="38"/>
      <c r="E173" s="38"/>
    </row>
    <row r="174" spans="1:9" ht="19.2" thickTop="1" thickBot="1" x14ac:dyDescent="0.4">
      <c r="A174" s="38"/>
      <c r="B174" s="92" t="s">
        <v>22</v>
      </c>
      <c r="C174" s="93"/>
      <c r="D174" s="93"/>
      <c r="E174" s="94"/>
      <c r="H174" s="95" t="s">
        <v>146</v>
      </c>
      <c r="I174" s="96"/>
    </row>
    <row r="175" spans="1:9" ht="15" thickTop="1" x14ac:dyDescent="0.3">
      <c r="A175" s="38"/>
      <c r="B175" s="57" t="s">
        <v>54</v>
      </c>
      <c r="C175" s="11">
        <v>1500</v>
      </c>
      <c r="D175" s="57" t="s">
        <v>125</v>
      </c>
      <c r="E175" s="11">
        <v>51.54</v>
      </c>
      <c r="H175" s="34" t="s">
        <v>54</v>
      </c>
      <c r="I175" s="68">
        <v>1500</v>
      </c>
    </row>
    <row r="176" spans="1:9" x14ac:dyDescent="0.3">
      <c r="A176" s="38"/>
      <c r="B176" s="57"/>
      <c r="C176" s="11"/>
      <c r="D176" s="57" t="s">
        <v>126</v>
      </c>
      <c r="E176" s="11">
        <v>77</v>
      </c>
      <c r="H176" s="7" t="s">
        <v>141</v>
      </c>
      <c r="I176" s="9">
        <v>51.54</v>
      </c>
    </row>
    <row r="177" spans="1:9" x14ac:dyDescent="0.3">
      <c r="A177" s="38"/>
      <c r="B177" s="90" t="s">
        <v>115</v>
      </c>
      <c r="C177" s="91"/>
      <c r="D177" s="90" t="s">
        <v>115</v>
      </c>
      <c r="E177" s="91"/>
      <c r="H177" s="7" t="s">
        <v>142</v>
      </c>
      <c r="I177" s="9">
        <v>35.25</v>
      </c>
    </row>
    <row r="178" spans="1:9" x14ac:dyDescent="0.3">
      <c r="A178" s="38"/>
      <c r="B178" s="57" t="s">
        <v>116</v>
      </c>
      <c r="C178" s="11">
        <v>4615</v>
      </c>
      <c r="D178" s="66" t="s">
        <v>127</v>
      </c>
      <c r="E178" s="67">
        <v>2950</v>
      </c>
      <c r="H178" s="7" t="s">
        <v>143</v>
      </c>
      <c r="I178" s="9">
        <v>156.38999999999999</v>
      </c>
    </row>
    <row r="179" spans="1:9" x14ac:dyDescent="0.3">
      <c r="A179" s="38"/>
      <c r="B179" s="57" t="s">
        <v>117</v>
      </c>
      <c r="C179" s="11">
        <f>425-85</f>
        <v>340</v>
      </c>
      <c r="D179" s="66" t="s">
        <v>128</v>
      </c>
      <c r="E179" s="11">
        <v>876.06</v>
      </c>
      <c r="H179" s="7" t="s">
        <v>144</v>
      </c>
      <c r="I179" s="9">
        <v>42.28</v>
      </c>
    </row>
    <row r="180" spans="1:9" x14ac:dyDescent="0.3">
      <c r="A180" s="38"/>
      <c r="B180" s="80" t="s">
        <v>183</v>
      </c>
      <c r="C180" s="11">
        <v>85</v>
      </c>
      <c r="D180" t="s">
        <v>156</v>
      </c>
      <c r="E180" s="11">
        <v>2044.14</v>
      </c>
      <c r="H180" s="7" t="s">
        <v>126</v>
      </c>
      <c r="I180" s="9">
        <v>77</v>
      </c>
    </row>
    <row r="181" spans="1:9" x14ac:dyDescent="0.3">
      <c r="A181" s="38"/>
      <c r="B181" s="57" t="s">
        <v>118</v>
      </c>
      <c r="C181" s="11">
        <v>79.3</v>
      </c>
      <c r="D181" t="s">
        <v>129</v>
      </c>
      <c r="E181" s="11">
        <v>306</v>
      </c>
      <c r="H181" s="69" t="s">
        <v>145</v>
      </c>
      <c r="I181" s="60">
        <v>297.17</v>
      </c>
    </row>
    <row r="182" spans="1:9" x14ac:dyDescent="0.3">
      <c r="A182" s="38"/>
      <c r="B182" s="57" t="s">
        <v>119</v>
      </c>
      <c r="C182" s="11">
        <v>1250</v>
      </c>
      <c r="D182" t="s">
        <v>124</v>
      </c>
      <c r="E182" s="11">
        <v>360</v>
      </c>
      <c r="H182" s="7" t="s">
        <v>83</v>
      </c>
      <c r="I182" s="9">
        <v>24</v>
      </c>
    </row>
    <row r="183" spans="1:9" x14ac:dyDescent="0.3">
      <c r="A183" s="38"/>
      <c r="B183" s="57" t="s">
        <v>124</v>
      </c>
      <c r="C183" s="79">
        <f>250.67-67.07</f>
        <v>183.6</v>
      </c>
      <c r="D183" t="s">
        <v>95</v>
      </c>
      <c r="E183" s="11">
        <v>74.47</v>
      </c>
      <c r="H183" s="7" t="s">
        <v>138</v>
      </c>
      <c r="I183" s="45">
        <v>24</v>
      </c>
    </row>
    <row r="184" spans="1:9" x14ac:dyDescent="0.3">
      <c r="A184" s="38"/>
      <c r="B184" s="80" t="s">
        <v>180</v>
      </c>
      <c r="C184" s="11">
        <v>67.069999999999993</v>
      </c>
      <c r="D184" s="66" t="s">
        <v>132</v>
      </c>
      <c r="E184" s="11">
        <v>44.55</v>
      </c>
      <c r="H184" s="7"/>
      <c r="I184" s="11"/>
    </row>
    <row r="185" spans="1:9" ht="15" thickBot="1" x14ac:dyDescent="0.35">
      <c r="A185" s="38"/>
      <c r="B185" s="57"/>
      <c r="C185" s="11"/>
      <c r="D185" s="66"/>
      <c r="E185" s="33"/>
      <c r="H185" s="75"/>
      <c r="I185" s="30"/>
    </row>
    <row r="186" spans="1:9" ht="15.6" thickTop="1" thickBot="1" x14ac:dyDescent="0.35">
      <c r="A186" s="38"/>
      <c r="B186" s="99" t="s">
        <v>120</v>
      </c>
      <c r="C186" s="91"/>
      <c r="D186" s="90" t="s">
        <v>120</v>
      </c>
      <c r="E186" s="91"/>
      <c r="H186" s="46" t="s">
        <v>147</v>
      </c>
      <c r="I186" s="73">
        <f>SUM(I176:I185)</f>
        <v>707.63</v>
      </c>
    </row>
    <row r="187" spans="1:9" ht="15" thickTop="1" x14ac:dyDescent="0.3">
      <c r="A187" s="38"/>
      <c r="B187" s="57" t="s">
        <v>63</v>
      </c>
      <c r="C187" s="33"/>
      <c r="D187" s="57" t="s">
        <v>133</v>
      </c>
      <c r="E187" s="11">
        <v>42.33</v>
      </c>
      <c r="H187" s="74"/>
      <c r="I187" s="72"/>
    </row>
    <row r="188" spans="1:9" x14ac:dyDescent="0.3">
      <c r="A188" s="38"/>
      <c r="B188" s="57"/>
      <c r="C188" s="11"/>
      <c r="D188" s="57"/>
      <c r="E188" s="11"/>
      <c r="H188" s="70"/>
      <c r="I188" s="71"/>
    </row>
    <row r="189" spans="1:9" x14ac:dyDescent="0.3">
      <c r="A189" s="38"/>
      <c r="B189" s="99" t="s">
        <v>121</v>
      </c>
      <c r="C189" s="91"/>
      <c r="D189" s="90" t="s">
        <v>121</v>
      </c>
      <c r="E189" s="91"/>
      <c r="H189" s="78"/>
      <c r="I189" s="29"/>
    </row>
    <row r="190" spans="1:9" x14ac:dyDescent="0.3">
      <c r="A190" s="38"/>
      <c r="B190" s="57" t="s">
        <v>122</v>
      </c>
      <c r="C190" s="45">
        <f>1652-118</f>
        <v>1534</v>
      </c>
      <c r="D190" s="57" t="s">
        <v>134</v>
      </c>
      <c r="E190" s="11">
        <v>1808.39</v>
      </c>
      <c r="H190" s="70"/>
      <c r="I190" s="29"/>
    </row>
    <row r="191" spans="1:9" x14ac:dyDescent="0.3">
      <c r="A191" s="38"/>
      <c r="B191" s="80" t="s">
        <v>42</v>
      </c>
      <c r="C191" s="11">
        <f>4*29.5</f>
        <v>118</v>
      </c>
      <c r="D191" s="57"/>
      <c r="E191" s="11"/>
      <c r="H191" s="70"/>
    </row>
    <row r="192" spans="1:9" x14ac:dyDescent="0.3">
      <c r="A192" s="38"/>
      <c r="B192" s="57"/>
      <c r="C192" s="11"/>
      <c r="D192" s="57"/>
      <c r="E192" s="11"/>
      <c r="H192" s="70"/>
      <c r="I192" s="29"/>
    </row>
    <row r="193" spans="1:9" x14ac:dyDescent="0.3">
      <c r="A193" s="38"/>
      <c r="B193" s="99" t="s">
        <v>135</v>
      </c>
      <c r="C193" s="91"/>
      <c r="D193" s="90" t="s">
        <v>135</v>
      </c>
      <c r="E193" s="91"/>
      <c r="H193" s="78"/>
      <c r="I193" s="29"/>
    </row>
    <row r="194" spans="1:9" x14ac:dyDescent="0.3">
      <c r="A194" s="38"/>
      <c r="B194" s="57" t="s">
        <v>123</v>
      </c>
      <c r="C194" s="11">
        <v>80</v>
      </c>
      <c r="D194" s="57" t="s">
        <v>130</v>
      </c>
      <c r="E194" s="11">
        <v>39.590000000000003</v>
      </c>
      <c r="H194" s="70"/>
      <c r="I194" s="59"/>
    </row>
    <row r="195" spans="1:9" x14ac:dyDescent="0.3">
      <c r="A195" s="38"/>
      <c r="B195" s="80" t="s">
        <v>183</v>
      </c>
      <c r="C195" s="45">
        <v>20</v>
      </c>
      <c r="D195" s="57" t="s">
        <v>131</v>
      </c>
      <c r="E195" s="11">
        <v>300</v>
      </c>
      <c r="H195" s="70"/>
      <c r="I195" s="29"/>
    </row>
    <row r="196" spans="1:9" x14ac:dyDescent="0.3">
      <c r="A196" s="38"/>
      <c r="B196" s="57"/>
      <c r="C196" s="11"/>
      <c r="D196" s="57" t="s">
        <v>136</v>
      </c>
      <c r="E196" s="11">
        <v>57.58</v>
      </c>
      <c r="I196" s="29"/>
    </row>
    <row r="197" spans="1:9" x14ac:dyDescent="0.3">
      <c r="A197" s="38"/>
      <c r="B197" s="61"/>
      <c r="C197" s="11"/>
      <c r="D197" s="61"/>
      <c r="E197" s="11"/>
    </row>
    <row r="198" spans="1:9" x14ac:dyDescent="0.3">
      <c r="A198" s="38"/>
      <c r="B198" s="99" t="s">
        <v>137</v>
      </c>
      <c r="C198" s="91"/>
      <c r="D198" s="90" t="s">
        <v>137</v>
      </c>
      <c r="E198" s="91"/>
    </row>
    <row r="199" spans="1:9" x14ac:dyDescent="0.3">
      <c r="A199" s="38"/>
      <c r="B199" s="57" t="s">
        <v>63</v>
      </c>
      <c r="C199" s="11"/>
      <c r="D199" s="66" t="s">
        <v>77</v>
      </c>
      <c r="E199" s="11">
        <v>24</v>
      </c>
    </row>
    <row r="200" spans="1:9" x14ac:dyDescent="0.3">
      <c r="A200" s="38"/>
      <c r="B200" s="57"/>
      <c r="C200" s="11"/>
      <c r="D200" s="57"/>
      <c r="E200" s="11"/>
    </row>
    <row r="201" spans="1:9" x14ac:dyDescent="0.3">
      <c r="A201" s="38"/>
      <c r="B201" s="99" t="s">
        <v>138</v>
      </c>
      <c r="C201" s="91"/>
      <c r="D201" s="90" t="s">
        <v>139</v>
      </c>
      <c r="E201" s="91"/>
    </row>
    <row r="202" spans="1:9" x14ac:dyDescent="0.3">
      <c r="A202" s="38"/>
      <c r="B202" s="57" t="s">
        <v>63</v>
      </c>
      <c r="C202" s="11"/>
      <c r="D202" s="57" t="s">
        <v>140</v>
      </c>
      <c r="E202" s="45">
        <v>24</v>
      </c>
    </row>
    <row r="203" spans="1:9" x14ac:dyDescent="0.3">
      <c r="A203" s="38"/>
      <c r="B203" s="57"/>
      <c r="C203" s="11"/>
      <c r="D203" s="57"/>
      <c r="E203" s="11"/>
    </row>
    <row r="204" spans="1:9" x14ac:dyDescent="0.3">
      <c r="A204" s="38"/>
      <c r="B204" s="57"/>
      <c r="C204" s="11"/>
      <c r="D204" s="57"/>
      <c r="E204" s="11"/>
    </row>
    <row r="205" spans="1:9" ht="15" thickBot="1" x14ac:dyDescent="0.35">
      <c r="A205" s="38"/>
      <c r="B205" s="64"/>
      <c r="C205" s="22"/>
      <c r="D205" s="50"/>
      <c r="E205" s="22"/>
    </row>
    <row r="206" spans="1:9" ht="15" thickTop="1" x14ac:dyDescent="0.3">
      <c r="A206" s="38"/>
      <c r="B206" s="65" t="s">
        <v>25</v>
      </c>
      <c r="C206" s="11">
        <f>SUM(C175:C205)</f>
        <v>9871.9700000000012</v>
      </c>
      <c r="D206" s="65" t="s">
        <v>25</v>
      </c>
      <c r="E206" s="11">
        <f>SUM(E175:E205)</f>
        <v>9079.65</v>
      </c>
    </row>
    <row r="207" spans="1:9" x14ac:dyDescent="0.3">
      <c r="A207" s="38"/>
      <c r="B207" s="57"/>
      <c r="C207" s="11"/>
      <c r="D207" s="57"/>
      <c r="E207" s="11"/>
    </row>
    <row r="208" spans="1:9" x14ac:dyDescent="0.3">
      <c r="A208" s="38"/>
      <c r="B208" s="57"/>
      <c r="C208" s="11"/>
      <c r="D208" s="63" t="s">
        <v>153</v>
      </c>
      <c r="E208" s="11">
        <f>C206-E206</f>
        <v>792.32000000000153</v>
      </c>
    </row>
    <row r="209" spans="1:5" x14ac:dyDescent="0.3">
      <c r="A209" s="38"/>
      <c r="C209" s="38"/>
      <c r="E209" s="38"/>
    </row>
    <row r="210" spans="1:5" ht="18" x14ac:dyDescent="0.35">
      <c r="A210" s="38"/>
      <c r="B210" s="93" t="s">
        <v>24</v>
      </c>
      <c r="C210" s="93"/>
      <c r="D210" s="93"/>
      <c r="E210" s="94"/>
    </row>
    <row r="211" spans="1:5" x14ac:dyDescent="0.3">
      <c r="A211" s="38"/>
      <c r="B211" s="57" t="s">
        <v>151</v>
      </c>
      <c r="C211" s="11">
        <v>391.28</v>
      </c>
      <c r="E211" s="38"/>
    </row>
    <row r="212" spans="1:5" x14ac:dyDescent="0.3">
      <c r="A212" s="38"/>
      <c r="B212" s="57"/>
      <c r="C212" s="11"/>
      <c r="D212" t="s">
        <v>154</v>
      </c>
      <c r="E212" s="11">
        <v>15</v>
      </c>
    </row>
    <row r="213" spans="1:5" x14ac:dyDescent="0.3">
      <c r="A213" s="38"/>
      <c r="B213" s="57" t="s">
        <v>148</v>
      </c>
      <c r="C213" s="11">
        <v>44.55</v>
      </c>
      <c r="D213" s="57"/>
      <c r="E213" s="11"/>
    </row>
    <row r="214" spans="1:5" x14ac:dyDescent="0.3">
      <c r="A214" s="38"/>
      <c r="C214" s="38"/>
      <c r="D214" s="57" t="s">
        <v>149</v>
      </c>
      <c r="E214" s="11">
        <v>39.950000000000003</v>
      </c>
    </row>
    <row r="215" spans="1:5" x14ac:dyDescent="0.3">
      <c r="A215" s="38"/>
      <c r="C215" s="38"/>
      <c r="D215" s="57"/>
      <c r="E215" s="11"/>
    </row>
    <row r="216" spans="1:5" x14ac:dyDescent="0.3">
      <c r="A216" s="38"/>
      <c r="C216" s="38"/>
      <c r="D216" s="57" t="s">
        <v>150</v>
      </c>
      <c r="E216" s="11">
        <v>39.950000000000003</v>
      </c>
    </row>
    <row r="217" spans="1:5" x14ac:dyDescent="0.3">
      <c r="A217" s="38"/>
      <c r="C217" s="38"/>
      <c r="D217" s="57"/>
      <c r="E217" s="11"/>
    </row>
    <row r="218" spans="1:5" x14ac:dyDescent="0.3">
      <c r="A218" s="38"/>
      <c r="C218" s="38"/>
      <c r="D218" s="57" t="s">
        <v>184</v>
      </c>
      <c r="E218" s="11">
        <v>180</v>
      </c>
    </row>
    <row r="219" spans="1:5" x14ac:dyDescent="0.3">
      <c r="A219" s="38"/>
      <c r="C219" s="38"/>
      <c r="E219" s="11"/>
    </row>
    <row r="220" spans="1:5" x14ac:dyDescent="0.3">
      <c r="A220" s="38"/>
      <c r="C220" s="38"/>
      <c r="E220" s="11"/>
    </row>
    <row r="221" spans="1:5" x14ac:dyDescent="0.3">
      <c r="A221" s="38"/>
      <c r="C221" s="38"/>
      <c r="E221" s="11"/>
    </row>
    <row r="222" spans="1:5" ht="15" thickBot="1" x14ac:dyDescent="0.35">
      <c r="A222" s="38"/>
      <c r="B222" s="50"/>
      <c r="C222" s="51"/>
      <c r="D222" s="50"/>
      <c r="E222" s="22"/>
    </row>
    <row r="223" spans="1:5" ht="15" thickTop="1" x14ac:dyDescent="0.3">
      <c r="A223" s="38"/>
      <c r="B223" s="65" t="s">
        <v>25</v>
      </c>
      <c r="C223" s="77">
        <f>SUM(C211:C221)</f>
        <v>435.83</v>
      </c>
      <c r="D223" s="76" t="s">
        <v>25</v>
      </c>
      <c r="E223" s="77">
        <f>SUM(E211:E222)</f>
        <v>274.89999999999998</v>
      </c>
    </row>
    <row r="224" spans="1:5" x14ac:dyDescent="0.3">
      <c r="A224" s="38"/>
      <c r="C224" s="38"/>
      <c r="E224" s="11"/>
    </row>
    <row r="225" spans="1:5" x14ac:dyDescent="0.3">
      <c r="A225" s="38"/>
      <c r="C225" s="38"/>
      <c r="D225" s="63" t="s">
        <v>152</v>
      </c>
      <c r="E225" s="11">
        <f>C223-E223</f>
        <v>160.93</v>
      </c>
    </row>
    <row r="226" spans="1:5" ht="15" thickBot="1" x14ac:dyDescent="0.35">
      <c r="A226" s="38"/>
      <c r="B226" s="46"/>
      <c r="C226" s="40"/>
      <c r="D226" s="39"/>
      <c r="E226" s="28"/>
    </row>
    <row r="227" spans="1:5" ht="15" thickTop="1" x14ac:dyDescent="0.3"/>
  </sheetData>
  <mergeCells count="69">
    <mergeCell ref="B201:C201"/>
    <mergeCell ref="D201:E201"/>
    <mergeCell ref="B210:E210"/>
    <mergeCell ref="H174:I174"/>
    <mergeCell ref="B189:C189"/>
    <mergeCell ref="D189:E189"/>
    <mergeCell ref="B193:C193"/>
    <mergeCell ref="D193:E193"/>
    <mergeCell ref="B198:C198"/>
    <mergeCell ref="D198:E198"/>
    <mergeCell ref="D186:E186"/>
    <mergeCell ref="B186:C186"/>
    <mergeCell ref="B162:C162"/>
    <mergeCell ref="D162:E162"/>
    <mergeCell ref="B174:E174"/>
    <mergeCell ref="B177:C177"/>
    <mergeCell ref="D177:E177"/>
    <mergeCell ref="H153:I153"/>
    <mergeCell ref="B156:C156"/>
    <mergeCell ref="D156:E156"/>
    <mergeCell ref="D159:E159"/>
    <mergeCell ref="B159:C159"/>
    <mergeCell ref="B141:C141"/>
    <mergeCell ref="B138:C138"/>
    <mergeCell ref="D138:E138"/>
    <mergeCell ref="D141:E141"/>
    <mergeCell ref="B153:E153"/>
    <mergeCell ref="H134:I134"/>
    <mergeCell ref="D103:E103"/>
    <mergeCell ref="D106:E106"/>
    <mergeCell ref="D110:E110"/>
    <mergeCell ref="D118:E118"/>
    <mergeCell ref="D122:E122"/>
    <mergeCell ref="B134:E134"/>
    <mergeCell ref="B125:C125"/>
    <mergeCell ref="D125:E125"/>
    <mergeCell ref="D115:E115"/>
    <mergeCell ref="B103:C103"/>
    <mergeCell ref="B106:C106"/>
    <mergeCell ref="B110:C110"/>
    <mergeCell ref="B115:C115"/>
    <mergeCell ref="B118:C118"/>
    <mergeCell ref="B122:C122"/>
    <mergeCell ref="B100:E100"/>
    <mergeCell ref="H100:I100"/>
    <mergeCell ref="B61:E61"/>
    <mergeCell ref="B64:C64"/>
    <mergeCell ref="D64:E64"/>
    <mergeCell ref="B67:C67"/>
    <mergeCell ref="D67:E67"/>
    <mergeCell ref="B46:C46"/>
    <mergeCell ref="D46:E46"/>
    <mergeCell ref="B54:E54"/>
    <mergeCell ref="H43:I43"/>
    <mergeCell ref="B92:C92"/>
    <mergeCell ref="D92:E92"/>
    <mergeCell ref="H61:I61"/>
    <mergeCell ref="H4:I4"/>
    <mergeCell ref="B22:C22"/>
    <mergeCell ref="D22:E22"/>
    <mergeCell ref="H19:I19"/>
    <mergeCell ref="B43:E43"/>
    <mergeCell ref="B27:C27"/>
    <mergeCell ref="D27:E27"/>
    <mergeCell ref="B2:E2"/>
    <mergeCell ref="B4:E4"/>
    <mergeCell ref="B7:C7"/>
    <mergeCell ref="D7:E7"/>
    <mergeCell ref="B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4424-F7B2-46A5-9C48-5F3B38935330}">
  <dimension ref="A1:E21"/>
  <sheetViews>
    <sheetView workbookViewId="0">
      <selection activeCell="I10" sqref="I10"/>
    </sheetView>
  </sheetViews>
  <sheetFormatPr defaultRowHeight="14.4" x14ac:dyDescent="0.3"/>
  <cols>
    <col min="2" max="2" width="20" customWidth="1"/>
    <col min="3" max="3" width="18.5546875" customWidth="1"/>
    <col min="4" max="4" width="18.88671875" customWidth="1"/>
    <col min="5" max="5" width="15" customWidth="1"/>
  </cols>
  <sheetData>
    <row r="1" spans="1:5" ht="15" thickBot="1" x14ac:dyDescent="0.35"/>
    <row r="2" spans="1:5" ht="24.6" thickTop="1" thickBot="1" x14ac:dyDescent="0.5">
      <c r="B2" s="100" t="s">
        <v>37</v>
      </c>
      <c r="C2" s="101"/>
      <c r="D2" s="101"/>
      <c r="E2" s="102"/>
    </row>
    <row r="3" spans="1:5" ht="15.6" thickTop="1" thickBot="1" x14ac:dyDescent="0.35">
      <c r="A3" s="38"/>
      <c r="B3" s="103" t="s">
        <v>38</v>
      </c>
      <c r="C3" s="104"/>
      <c r="D3" s="103" t="s">
        <v>39</v>
      </c>
      <c r="E3" s="104"/>
    </row>
    <row r="4" spans="1:5" ht="15" thickTop="1" x14ac:dyDescent="0.3">
      <c r="A4" s="38"/>
      <c r="B4" t="s">
        <v>40</v>
      </c>
      <c r="C4" s="11">
        <v>3354.58</v>
      </c>
      <c r="D4" t="s">
        <v>43</v>
      </c>
      <c r="E4" s="11">
        <v>7875.01</v>
      </c>
    </row>
    <row r="5" spans="1:5" x14ac:dyDescent="0.3">
      <c r="A5" s="38"/>
      <c r="B5" t="s">
        <v>41</v>
      </c>
      <c r="C5" s="11">
        <f>1680.62-1045.52</f>
        <v>635.09999999999991</v>
      </c>
      <c r="D5" t="s">
        <v>169</v>
      </c>
      <c r="E5" s="11">
        <f>1976.66+40+353.53</f>
        <v>2370.19</v>
      </c>
    </row>
    <row r="6" spans="1:5" x14ac:dyDescent="0.3">
      <c r="A6" s="38"/>
      <c r="B6" t="s">
        <v>42</v>
      </c>
      <c r="C6" s="11">
        <f>10+5917.05+12+85+67.07+118+20</f>
        <v>6229.12</v>
      </c>
      <c r="E6" s="11"/>
    </row>
    <row r="7" spans="1:5" x14ac:dyDescent="0.3">
      <c r="A7" s="38"/>
      <c r="B7" t="s">
        <v>155</v>
      </c>
      <c r="C7" s="11">
        <v>26.4</v>
      </c>
      <c r="E7" s="11"/>
    </row>
    <row r="8" spans="1:5" ht="15" thickBot="1" x14ac:dyDescent="0.35">
      <c r="A8" s="38"/>
      <c r="B8" s="50"/>
      <c r="C8" s="22"/>
      <c r="D8" s="50"/>
      <c r="E8" s="22"/>
    </row>
    <row r="9" spans="1:5" ht="15.6" thickTop="1" thickBot="1" x14ac:dyDescent="0.35">
      <c r="A9" s="38"/>
      <c r="B9" s="46"/>
      <c r="C9" s="28">
        <f>SUM(C4:C8)</f>
        <v>10245.199999999999</v>
      </c>
      <c r="D9" s="39"/>
      <c r="E9" s="28">
        <f>SUM(E4:E8)</f>
        <v>10245.200000000001</v>
      </c>
    </row>
    <row r="10" spans="1:5" ht="15" thickTop="1" x14ac:dyDescent="0.3"/>
    <row r="12" spans="1:5" ht="15" thickBot="1" x14ac:dyDescent="0.35"/>
    <row r="13" spans="1:5" ht="24.6" thickTop="1" thickBot="1" x14ac:dyDescent="0.5">
      <c r="B13" s="100" t="s">
        <v>182</v>
      </c>
      <c r="C13" s="101"/>
      <c r="D13" s="101"/>
      <c r="E13" s="102"/>
    </row>
    <row r="14" spans="1:5" ht="15.6" thickTop="1" thickBot="1" x14ac:dyDescent="0.35">
      <c r="B14" s="103" t="s">
        <v>38</v>
      </c>
      <c r="C14" s="104"/>
      <c r="D14" s="103" t="s">
        <v>39</v>
      </c>
      <c r="E14" s="104"/>
    </row>
    <row r="15" spans="1:5" ht="15" thickTop="1" x14ac:dyDescent="0.3">
      <c r="A15" s="38"/>
      <c r="B15" t="s">
        <v>40</v>
      </c>
      <c r="C15" s="11">
        <v>2110.5500000000002</v>
      </c>
      <c r="D15" t="s">
        <v>43</v>
      </c>
      <c r="E15" s="11">
        <v>9917.7999999999993</v>
      </c>
    </row>
    <row r="16" spans="1:5" x14ac:dyDescent="0.3">
      <c r="A16" s="38"/>
      <c r="B16" t="s">
        <v>41</v>
      </c>
      <c r="C16" s="11">
        <v>7795.85</v>
      </c>
      <c r="E16" s="11"/>
    </row>
    <row r="17" spans="1:5" x14ac:dyDescent="0.3">
      <c r="A17" s="38"/>
      <c r="B17" t="s">
        <v>155</v>
      </c>
      <c r="C17" s="11">
        <v>11.4</v>
      </c>
      <c r="E17" s="11"/>
    </row>
    <row r="18" spans="1:5" x14ac:dyDescent="0.3">
      <c r="A18" s="38"/>
      <c r="C18" s="11"/>
      <c r="E18" s="11"/>
    </row>
    <row r="19" spans="1:5" ht="15" thickBot="1" x14ac:dyDescent="0.35">
      <c r="A19" s="38"/>
      <c r="B19" s="64"/>
      <c r="C19" s="22"/>
      <c r="D19" s="50"/>
      <c r="E19" s="22"/>
    </row>
    <row r="20" spans="1:5" ht="15.6" thickTop="1" thickBot="1" x14ac:dyDescent="0.35">
      <c r="B20" s="46"/>
      <c r="C20" s="28">
        <f>SUM(C15:C19)</f>
        <v>9917.8000000000011</v>
      </c>
      <c r="D20" s="39"/>
      <c r="E20" s="28">
        <f>SUM(E15:E19)</f>
        <v>9917.7999999999993</v>
      </c>
    </row>
    <row r="21" spans="1:5" ht="15" thickTop="1" x14ac:dyDescent="0.3"/>
  </sheetData>
  <mergeCells count="6">
    <mergeCell ref="B2:E2"/>
    <mergeCell ref="B3:C3"/>
    <mergeCell ref="D3:E3"/>
    <mergeCell ref="B13:E13"/>
    <mergeCell ref="B14:C14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Halfjaarrealisatie 2023-2024</vt:lpstr>
      <vt:lpstr>Commissierealisaties</vt:lpstr>
      <vt:lpstr>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Dirks</dc:creator>
  <cp:lastModifiedBy>Sven Van mullem</cp:lastModifiedBy>
  <dcterms:created xsi:type="dcterms:W3CDTF">2024-01-26T22:10:39Z</dcterms:created>
  <dcterms:modified xsi:type="dcterms:W3CDTF">2024-02-16T11:36:31Z</dcterms:modified>
</cp:coreProperties>
</file>