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53cfe50596d2b9a/Documenten/Kleio/Bestuur 94/Overdrachts ALV/Definitief/"/>
    </mc:Choice>
  </mc:AlternateContent>
  <xr:revisionPtr revIDLastSave="0" documentId="8_{856446A8-6F38-4070-900C-D12A6E10BAB9}" xr6:coauthVersionLast="47" xr6:coauthVersionMax="47" xr10:uidLastSave="{00000000-0000-0000-0000-000000000000}"/>
  <bookViews>
    <workbookView xWindow="-108" yWindow="-108" windowWidth="23256" windowHeight="12456" xr2:uid="{E6CAD460-F271-43EE-85EB-2FDFC651C963}"/>
  </bookViews>
  <sheets>
    <sheet name="Jaarrealisatie 2023-2024" sheetId="1" r:id="rId1"/>
    <sheet name="Commissierealisaties" sheetId="2" r:id="rId2"/>
    <sheet name="Balan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C15" i="3"/>
  <c r="C16" i="3"/>
  <c r="G39" i="1" l="1"/>
  <c r="E75" i="2"/>
  <c r="C361" i="2"/>
  <c r="E361" i="2"/>
  <c r="G30" i="1" l="1"/>
  <c r="L28" i="1"/>
  <c r="C39" i="1"/>
  <c r="F39" i="1"/>
  <c r="D39" i="1"/>
  <c r="C75" i="2"/>
  <c r="E214" i="2"/>
  <c r="C327" i="2"/>
  <c r="E259" i="2"/>
  <c r="E257" i="2"/>
  <c r="E174" i="2"/>
  <c r="E314" i="2"/>
  <c r="E327" i="2"/>
  <c r="C284" i="2"/>
  <c r="I267" i="2"/>
  <c r="I266" i="2"/>
  <c r="I265" i="2"/>
  <c r="I259" i="2"/>
  <c r="E248" i="2"/>
  <c r="C248" i="2"/>
  <c r="I272" i="2"/>
  <c r="I227" i="2"/>
  <c r="C217" i="2"/>
  <c r="E187" i="2"/>
  <c r="E217" i="2"/>
  <c r="I178" i="2"/>
  <c r="I184" i="2"/>
  <c r="C174" i="2"/>
  <c r="I135" i="2"/>
  <c r="I129" i="2"/>
  <c r="I141" i="2"/>
  <c r="E123" i="2"/>
  <c r="C123" i="2"/>
  <c r="I88" i="2"/>
  <c r="I90" i="2"/>
  <c r="C57" i="2"/>
  <c r="E51" i="2"/>
  <c r="E46" i="2"/>
  <c r="E43" i="2"/>
  <c r="E41" i="2"/>
  <c r="E50" i="2"/>
  <c r="E49" i="2"/>
  <c r="E57" i="2"/>
  <c r="G18" i="1"/>
  <c r="G14" i="1"/>
  <c r="G15" i="1"/>
  <c r="C30" i="2"/>
  <c r="E9" i="3"/>
  <c r="C9" i="3"/>
  <c r="E20" i="3"/>
  <c r="C20" i="3"/>
  <c r="E17" i="2"/>
  <c r="I9" i="2"/>
  <c r="I7" i="2"/>
  <c r="I6" i="2"/>
  <c r="I8" i="2"/>
  <c r="E13" i="2"/>
  <c r="E30" i="2"/>
  <c r="G25" i="1"/>
  <c r="K10" i="1"/>
  <c r="O8" i="1"/>
  <c r="N8" i="1"/>
  <c r="N7" i="1"/>
  <c r="L7" i="1"/>
  <c r="O7" i="1"/>
  <c r="N6" i="1"/>
  <c r="L6" i="1"/>
  <c r="O6" i="1"/>
  <c r="O5" i="1"/>
  <c r="N5" i="1"/>
  <c r="O4" i="1"/>
  <c r="N4" i="1"/>
  <c r="N10" i="1"/>
  <c r="O10" i="1"/>
  <c r="L10" i="1"/>
  <c r="E363" i="2" l="1"/>
</calcChain>
</file>

<file path=xl/sharedStrings.xml><?xml version="1.0" encoding="utf-8"?>
<sst xmlns="http://schemas.openxmlformats.org/spreadsheetml/2006/main" count="602" uniqueCount="344">
  <si>
    <t>Inkomsten contributie 2023-2024</t>
  </si>
  <si>
    <t>Inkomsten</t>
  </si>
  <si>
    <t>Begroot</t>
  </si>
  <si>
    <t>Reëel</t>
  </si>
  <si>
    <t>Uitgaven</t>
  </si>
  <si>
    <t>Type lid</t>
  </si>
  <si>
    <t>Begroot aantal</t>
  </si>
  <si>
    <t>Reëel aantal</t>
  </si>
  <si>
    <t>Contributie</t>
  </si>
  <si>
    <t>Begroot totaal</t>
  </si>
  <si>
    <t>Reëel totaal</t>
  </si>
  <si>
    <t>Kleio website</t>
  </si>
  <si>
    <t>1e jaars</t>
  </si>
  <si>
    <t>SGN-lidmaatschap</t>
  </si>
  <si>
    <t>2e jaars</t>
  </si>
  <si>
    <t>Athenaeum</t>
  </si>
  <si>
    <t>Kleio bankrekening</t>
  </si>
  <si>
    <t>3e jaars</t>
  </si>
  <si>
    <t>Ledenbestand</t>
  </si>
  <si>
    <t>4e jaars</t>
  </si>
  <si>
    <t>Resitutie rampenfonds</t>
  </si>
  <si>
    <t>-</t>
  </si>
  <si>
    <t>Bijdrage rampenfonds</t>
  </si>
  <si>
    <t>5e jaars</t>
  </si>
  <si>
    <t>ASVA</t>
  </si>
  <si>
    <t>Spaargeld Lustrumbudget</t>
  </si>
  <si>
    <t>Totaal</t>
  </si>
  <si>
    <t>Commissies</t>
  </si>
  <si>
    <t>Feestcommissie</t>
  </si>
  <si>
    <t>Filmcommissie</t>
  </si>
  <si>
    <t>Introductiecommissie</t>
  </si>
  <si>
    <t>KIFcommissie</t>
  </si>
  <si>
    <t>Kunstcommissie</t>
  </si>
  <si>
    <t>Onderwijscommissie</t>
  </si>
  <si>
    <t>Reiscommissie</t>
  </si>
  <si>
    <t>Toekomstcommissie</t>
  </si>
  <si>
    <t>Bestuur</t>
  </si>
  <si>
    <t>Verdeling Commissiebudget</t>
  </si>
  <si>
    <t>Jaarrealisatie 2023-2024</t>
  </si>
  <si>
    <t>Overzicht inkomsten en uitgaven per commissie</t>
  </si>
  <si>
    <t>Omschrijving</t>
  </si>
  <si>
    <t xml:space="preserve"> Feco kroegentocht</t>
  </si>
  <si>
    <t>Feco kroegentocht</t>
  </si>
  <si>
    <t>Tickets</t>
  </si>
  <si>
    <t>Verrassing deelnemers</t>
  </si>
  <si>
    <t>Cadeau beste kostuum</t>
  </si>
  <si>
    <t>Budget</t>
  </si>
  <si>
    <t>Winst kroegentocht</t>
  </si>
  <si>
    <t>Bierpongtoernooi</t>
  </si>
  <si>
    <t>Feco show</t>
  </si>
  <si>
    <t>Feco budget</t>
  </si>
  <si>
    <t>Feco bierpongtoernooi</t>
  </si>
  <si>
    <t>Totaal te besteden</t>
  </si>
  <si>
    <t>Ledenprijzen</t>
  </si>
  <si>
    <t>Pitchers+fris</t>
  </si>
  <si>
    <t>Springbreakparty met SES</t>
  </si>
  <si>
    <t>Deelnemersgeld</t>
  </si>
  <si>
    <t>Welkomstdrankjes</t>
  </si>
  <si>
    <t>Feco Show</t>
  </si>
  <si>
    <t>Ledenprijs</t>
  </si>
  <si>
    <t>Niet-ledenprijs</t>
  </si>
  <si>
    <t>House of Watt</t>
  </si>
  <si>
    <t>Declaratie prijs 2e plek</t>
  </si>
  <si>
    <t>Declaratie prijs 1e plek</t>
  </si>
  <si>
    <t>Declaratie decoratie</t>
  </si>
  <si>
    <t>Declaratie prijzen</t>
  </si>
  <si>
    <t>Declaratie siroop</t>
  </si>
  <si>
    <t>Declaratie Wodka</t>
  </si>
  <si>
    <t>Declaratie flessen</t>
  </si>
  <si>
    <t>Servicekosten en toeslag ClubCollect</t>
  </si>
  <si>
    <t>Debet</t>
  </si>
  <si>
    <t>Credit</t>
  </si>
  <si>
    <t>Lopende rekening</t>
  </si>
  <si>
    <t>Eigen vermogen</t>
  </si>
  <si>
    <t>Spaarrekening</t>
  </si>
  <si>
    <t>Kas (portemonnee)</t>
  </si>
  <si>
    <t>Balans Kleio 3-10-2023</t>
  </si>
  <si>
    <t>Naar reserve</t>
  </si>
  <si>
    <t>Winst Springbreakparty</t>
  </si>
  <si>
    <t>Filmuitje december</t>
  </si>
  <si>
    <t xml:space="preserve">Ledenbijdrage </t>
  </si>
  <si>
    <t>Niet-leden bijdrage</t>
  </si>
  <si>
    <t>Kaartjes studenten</t>
  </si>
  <si>
    <t>Filmuitje Napoleon</t>
  </si>
  <si>
    <t>Filmreis</t>
  </si>
  <si>
    <t>Filmuitje</t>
  </si>
  <si>
    <t>Deelnemerbijdrage</t>
  </si>
  <si>
    <t>Bestuursbijdrage</t>
  </si>
  <si>
    <t>AUF</t>
  </si>
  <si>
    <t>Coronanoodfonds</t>
  </si>
  <si>
    <t>ALPHA bijdrage</t>
  </si>
  <si>
    <t>Veerboot</t>
  </si>
  <si>
    <t>Trein Newcastle-Edinburgh</t>
  </si>
  <si>
    <t>Hostel Glasgow voorschot</t>
  </si>
  <si>
    <t>Vliegtickets</t>
  </si>
  <si>
    <t>Hostel Edinburgh voorschot</t>
  </si>
  <si>
    <t>Filmfestival kaartjes</t>
  </si>
  <si>
    <t>Palace of Hollyroodhouse</t>
  </si>
  <si>
    <t>Tickets bus Glasgow Edinbrugh</t>
  </si>
  <si>
    <t>Edinburgh Castle</t>
  </si>
  <si>
    <t>Tickets bus Edinburgh Glasgow</t>
  </si>
  <si>
    <t>Kaartjes bioscoop edinburgh</t>
  </si>
  <si>
    <t>Kaartjes metro newcastle</t>
  </si>
  <si>
    <t>Bedankje leden laatste avond</t>
  </si>
  <si>
    <t>Filmuitje april</t>
  </si>
  <si>
    <t>Kaartjes</t>
  </si>
  <si>
    <t>Introductie kroegcollege</t>
  </si>
  <si>
    <t>Introductieweekend</t>
  </si>
  <si>
    <t>Geen inkomsten</t>
  </si>
  <si>
    <t>Ledenbijdrage</t>
  </si>
  <si>
    <t>Vanuit reserve Stayokay card</t>
  </si>
  <si>
    <t>Hostel Stayokay Arnhem</t>
  </si>
  <si>
    <t>Totaal opgemaakt</t>
  </si>
  <si>
    <t>KIF</t>
  </si>
  <si>
    <t>Paradiso</t>
  </si>
  <si>
    <t>Grote Kunstreis</t>
  </si>
  <si>
    <t>Opera</t>
  </si>
  <si>
    <t>Ballet</t>
  </si>
  <si>
    <t>Fico budget</t>
  </si>
  <si>
    <t>Introco budget</t>
  </si>
  <si>
    <t>Kucie budget</t>
  </si>
  <si>
    <t>Paradiso uitje</t>
  </si>
  <si>
    <t>Bijdrage bestuursleden</t>
  </si>
  <si>
    <t>ALPHA</t>
  </si>
  <si>
    <t>Teruggave treintickets terugreis</t>
  </si>
  <si>
    <t>Treintickets (nachttrein)</t>
  </si>
  <si>
    <t xml:space="preserve">Openbaar vervoer (OV) </t>
  </si>
  <si>
    <t>Schönbrunn Palace</t>
  </si>
  <si>
    <t>Kunsthistorisch museum</t>
  </si>
  <si>
    <t>St. Stephens kathedraal</t>
  </si>
  <si>
    <t>Belvedere museum</t>
  </si>
  <si>
    <t>Sisi museum</t>
  </si>
  <si>
    <t>Karlskirche</t>
  </si>
  <si>
    <t>Albertina</t>
  </si>
  <si>
    <t>Nationale bibliotheek</t>
  </si>
  <si>
    <t>Kapuzinergruft</t>
  </si>
  <si>
    <t>Gustav Klimt villa</t>
  </si>
  <si>
    <t>Militair museum</t>
  </si>
  <si>
    <t>Formele/informele avond</t>
  </si>
  <si>
    <t>Locker HBF</t>
  </si>
  <si>
    <t>Bedankje ICOM kaarten</t>
  </si>
  <si>
    <t>Hostel</t>
  </si>
  <si>
    <t>Opera met de Kucie</t>
  </si>
  <si>
    <t>Betaling tickets</t>
  </si>
  <si>
    <t>Corona noodfonds</t>
  </si>
  <si>
    <t>Ballet met de Kucie</t>
  </si>
  <si>
    <t>Crea met de Kucie</t>
  </si>
  <si>
    <t>Teruggave Albertina tickets</t>
  </si>
  <si>
    <t>Verkeerde tickets Albertina</t>
  </si>
  <si>
    <t>SMK 1</t>
  </si>
  <si>
    <t>Nacht van de Geschiedenis</t>
  </si>
  <si>
    <t>Boekenborrel</t>
  </si>
  <si>
    <t>SMK 2</t>
  </si>
  <si>
    <t>Pubquiz</t>
  </si>
  <si>
    <t>SMK 3</t>
  </si>
  <si>
    <t>Dictee</t>
  </si>
  <si>
    <t>Kroegcollege 1</t>
  </si>
  <si>
    <t>SMK 4</t>
  </si>
  <si>
    <t>KC 2</t>
  </si>
  <si>
    <t>Slimste kleioot</t>
  </si>
  <si>
    <t>Onco budget</t>
  </si>
  <si>
    <t>Drankjes</t>
  </si>
  <si>
    <t>Bestuurbijdrage</t>
  </si>
  <si>
    <t>Kroegcollege 2</t>
  </si>
  <si>
    <t>Statiegeld</t>
  </si>
  <si>
    <t>SMK 5</t>
  </si>
  <si>
    <t>Slimste Kleioot</t>
  </si>
  <si>
    <t>2 bierglazen</t>
  </si>
  <si>
    <t>Drankjes teruggave</t>
  </si>
  <si>
    <t>Hema pennen</t>
  </si>
  <si>
    <t>Prijs winnaar</t>
  </si>
  <si>
    <t>Boodschappen</t>
  </si>
  <si>
    <t>Bierglas</t>
  </si>
  <si>
    <t>Geen uitgaven</t>
  </si>
  <si>
    <t>Declaratie boodschappen</t>
  </si>
  <si>
    <t>Declaratie bedankje</t>
  </si>
  <si>
    <t>Declaratie snacks</t>
  </si>
  <si>
    <t>Declaratiepennen</t>
  </si>
  <si>
    <t>Declaratie prijs</t>
  </si>
  <si>
    <t>Declaratie bloemen</t>
  </si>
  <si>
    <t>Reisco kenninsmakingsborrel</t>
  </si>
  <si>
    <t>Dagje Arnhem</t>
  </si>
  <si>
    <t>Reisco budget</t>
  </si>
  <si>
    <t>Naar restitutie Grote Reis</t>
  </si>
  <si>
    <t>Reisco kennismakingsborrel</t>
  </si>
  <si>
    <t>Ledenprijs 17x4</t>
  </si>
  <si>
    <t>Cadeautje winnaar</t>
  </si>
  <si>
    <t>Bedankje Hanco Jurgens</t>
  </si>
  <si>
    <t>Grote Reis</t>
  </si>
  <si>
    <t>Teruggave aanbetaling café kroegentocht</t>
  </si>
  <si>
    <t>Teruggave teveel hostel Ljubljana</t>
  </si>
  <si>
    <t>Oude stadhuistoren</t>
  </si>
  <si>
    <t>Ossuarium</t>
  </si>
  <si>
    <t>Bunker</t>
  </si>
  <si>
    <t>Kasteel Myramare</t>
  </si>
  <si>
    <t>Laatste avondmaal</t>
  </si>
  <si>
    <t>Hostel Brno</t>
  </si>
  <si>
    <t>Hostel Ljubljana</t>
  </si>
  <si>
    <t>Hostel Triëste</t>
  </si>
  <si>
    <t>Bus</t>
  </si>
  <si>
    <t>Eten chauffeur</t>
  </si>
  <si>
    <t>Verblijf chauffeur Brno</t>
  </si>
  <si>
    <t>Verblijf chauffeur Triëste</t>
  </si>
  <si>
    <t>Fooi chauffeur</t>
  </si>
  <si>
    <t>Kasteel Špilberk</t>
  </si>
  <si>
    <t>Extra rondleiding</t>
  </si>
  <si>
    <t>Veveri Kasteel</t>
  </si>
  <si>
    <t>Boottocht</t>
  </si>
  <si>
    <t>Ljubljanski Grad</t>
  </si>
  <si>
    <t>Stedelijk Museum</t>
  </si>
  <si>
    <t>Avondprogramma Ljubljana</t>
  </si>
  <si>
    <t>Kleines Berlin</t>
  </si>
  <si>
    <t>Castello di san Giosto</t>
  </si>
  <si>
    <t>San Sabba</t>
  </si>
  <si>
    <t>Vrije middag Triestë</t>
  </si>
  <si>
    <t>(In)formele avond</t>
  </si>
  <si>
    <t>Vlucht ziek lid</t>
  </si>
  <si>
    <t>Aanbetaling café kroegentocht</t>
  </si>
  <si>
    <t>Terug van ALPHA</t>
  </si>
  <si>
    <t>Buitenlandborrel</t>
  </si>
  <si>
    <t>Dagje Den Haag</t>
  </si>
  <si>
    <t>Masterborrel</t>
  </si>
  <si>
    <t>Toekomstcafé</t>
  </si>
  <si>
    <t>Dagje-Nachtje</t>
  </si>
  <si>
    <t>Algemeen budget toegekend op 10-10-2023</t>
  </si>
  <si>
    <t>Buitenlandborrel declaratie</t>
  </si>
  <si>
    <t>Bedankje OCW</t>
  </si>
  <si>
    <t>Dagje nachtje</t>
  </si>
  <si>
    <t>Toekomstcafe</t>
  </si>
  <si>
    <t>Toeco budget</t>
  </si>
  <si>
    <t>Bedrijvendag Allard Pierson</t>
  </si>
  <si>
    <t>Prodemos rondleiding</t>
  </si>
  <si>
    <t>Treintickets</t>
  </si>
  <si>
    <t>Prijs winnaar speurtocht</t>
  </si>
  <si>
    <t>Stadhuis</t>
  </si>
  <si>
    <t>LWL</t>
  </si>
  <si>
    <t>Declaratie spullen</t>
  </si>
  <si>
    <t>SD-kaart en harde schijf</t>
  </si>
  <si>
    <t>BFT</t>
  </si>
  <si>
    <t>Kleio trui</t>
  </si>
  <si>
    <t>Cadeaus commissiedag</t>
  </si>
  <si>
    <t>Mok lid van de maand</t>
  </si>
  <si>
    <t>Cobo</t>
  </si>
  <si>
    <t>Kunstcommissie bedankje</t>
  </si>
  <si>
    <t>Halfjaarlijkse ALV</t>
  </si>
  <si>
    <t>Filmcommissie bedankje</t>
  </si>
  <si>
    <t>Hans Glaubitz college</t>
  </si>
  <si>
    <t>Sportactiviteit</t>
  </si>
  <si>
    <t>Reiscommissie bedankje</t>
  </si>
  <si>
    <t>Bestuurs info-avond</t>
  </si>
  <si>
    <t>Familiedag</t>
  </si>
  <si>
    <t>Commissieweekend</t>
  </si>
  <si>
    <t>KB ALV</t>
  </si>
  <si>
    <t>Merchandise</t>
  </si>
  <si>
    <t>Bestuursbudget</t>
  </si>
  <si>
    <t>SD-kaart + harde schijf</t>
  </si>
  <si>
    <t>Battlefieldtour</t>
  </si>
  <si>
    <t>Holland Contiki</t>
  </si>
  <si>
    <t>Museum Peronne</t>
  </si>
  <si>
    <t>Deelnemersgeld leden</t>
  </si>
  <si>
    <t>Deelnemersgeld bestuur</t>
  </si>
  <si>
    <t>Rolstoelvergoeding</t>
  </si>
  <si>
    <t>Commissiedag</t>
  </si>
  <si>
    <t>Kleio-truien</t>
  </si>
  <si>
    <t>Truien</t>
  </si>
  <si>
    <t>CoBo Kleio</t>
  </si>
  <si>
    <t>Inleg door bestuur</t>
  </si>
  <si>
    <t>Teruggave statiegeld</t>
  </si>
  <si>
    <t>Half kratje bavaria terug</t>
  </si>
  <si>
    <t>Hans Glaubitz College</t>
  </si>
  <si>
    <t>Reisco bedankje</t>
  </si>
  <si>
    <t>Bestuur info-avond</t>
  </si>
  <si>
    <t>Bijdrage leden</t>
  </si>
  <si>
    <t>Statiegeld terug</t>
  </si>
  <si>
    <t>Overdrachts-ALV</t>
  </si>
  <si>
    <t>101promotions</t>
  </si>
  <si>
    <t>Cobo uitnodigingen</t>
  </si>
  <si>
    <t>Biermuntjes</t>
  </si>
  <si>
    <t>Bedankje</t>
  </si>
  <si>
    <t>Bekers</t>
  </si>
  <si>
    <t>Pakjes kaarten</t>
  </si>
  <si>
    <t>Boodschappen AH</t>
  </si>
  <si>
    <t>Bedankje sprekers</t>
  </si>
  <si>
    <t>Trofeeen prijs</t>
  </si>
  <si>
    <t>Declaratie drankjes</t>
  </si>
  <si>
    <t>Extra boodschappen</t>
  </si>
  <si>
    <t>Reserve op 10-10-2023</t>
  </si>
  <si>
    <t>Site subsidie van ALPHA</t>
  </si>
  <si>
    <t>Kaartbijdrage creditcard Abby</t>
  </si>
  <si>
    <t>Kaartbijdrage creditcard Ramon</t>
  </si>
  <si>
    <t>Nietmachine KIF</t>
  </si>
  <si>
    <t>Licentieclaim ANP</t>
  </si>
  <si>
    <t>Teruggave Kleio-tasje</t>
  </si>
  <si>
    <t>Stayokay lidmaatschap binnenland naar Introco</t>
  </si>
  <si>
    <t>Onverwachte uitgaven vanuit reserve</t>
  </si>
  <si>
    <t>Over van reserve boekjaar 2023-2024</t>
  </si>
  <si>
    <t>Reserve boekjaar 2023-2024 op 10-10-2023</t>
  </si>
  <si>
    <t>Declaratie prijs winnaar</t>
  </si>
  <si>
    <t>Declaratie slingers</t>
  </si>
  <si>
    <t>Declaratie welkomstdrankje</t>
  </si>
  <si>
    <t>Declaratie eerste prijs</t>
  </si>
  <si>
    <t>Declaratie overige prijzen</t>
  </si>
  <si>
    <t>Declaratie bedankje buschauffu</t>
  </si>
  <si>
    <t>Bedankje docenten</t>
  </si>
  <si>
    <t>Hostel betaling</t>
  </si>
  <si>
    <t>Bijdrage vanuit bestuursbudget</t>
  </si>
  <si>
    <t>Fecobudget overshot</t>
  </si>
  <si>
    <t>Ficobudget overschot</t>
  </si>
  <si>
    <t>Kuciebudget overschot</t>
  </si>
  <si>
    <t>Oncobudget overschot</t>
  </si>
  <si>
    <t>Uittreksel KVK voor Izettle</t>
  </si>
  <si>
    <t>Uittreksel KVK voor IZettle</t>
  </si>
  <si>
    <t>Declaratie zaalhuur</t>
  </si>
  <si>
    <t>Boodschappen Jumbo (zijn later voor ALV gebruikt)</t>
  </si>
  <si>
    <t>Vergoeding Eiland Loosdrecht</t>
  </si>
  <si>
    <t>Declaratie bedankje spreker</t>
  </si>
  <si>
    <t>Debiteuren</t>
  </si>
  <si>
    <t>Debiteuren Coronanoodfonds</t>
  </si>
  <si>
    <t>Avondprogramma Brno</t>
  </si>
  <si>
    <t>Reserve Boekjaar 2023-2024</t>
  </si>
  <si>
    <t>Over van Reserve Boekjaar 2023-2024</t>
  </si>
  <si>
    <t>Spaargeld 2023-2024 Kleio</t>
  </si>
  <si>
    <t>Crediteuren</t>
  </si>
  <si>
    <t>Crediteuren boodschappen</t>
  </si>
  <si>
    <t>Spaargeld Kleio 2023-2024</t>
  </si>
  <si>
    <t>Stayokay lidmaatschap buitenland</t>
  </si>
  <si>
    <t>Kaartbijdrage creditcard Jean-Paul</t>
  </si>
  <si>
    <t>Reserve van BFT</t>
  </si>
  <si>
    <t>Investering merchandise</t>
  </si>
  <si>
    <t>Reserve van DN</t>
  </si>
  <si>
    <t>Avondeten</t>
  </si>
  <si>
    <t>Materialen voor sportdag</t>
  </si>
  <si>
    <t>Kasteel Rosendael</t>
  </si>
  <si>
    <t>Bowlen</t>
  </si>
  <si>
    <t>Prijs winnaar Crazy 95</t>
  </si>
  <si>
    <t>Balans Kleio 1-10-2024</t>
  </si>
  <si>
    <t>Teruggave stayokay kaart buitenland</t>
  </si>
  <si>
    <t>Reserve over van BFT</t>
  </si>
  <si>
    <t>Reserve over van Dagje-Nachtje</t>
  </si>
  <si>
    <t>Reserve over van Introductieweekend</t>
  </si>
  <si>
    <t>Reserve van Introductieweekend</t>
  </si>
  <si>
    <t>Correctief saldo Jaarrealisatie 2023-2024</t>
  </si>
  <si>
    <t>Restitutie</t>
  </si>
  <si>
    <t>Bedankje deelnemers Introductieweekend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</si>
</sst>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&quot;€&quot;\ \-#,##0.00"/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92D05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B0F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A002E"/>
        <bgColor indexed="64"/>
      </patternFill>
    </fill>
  </fills>
  <borders count="4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64" fontId="0" fillId="0" borderId="15" xfId="0" applyNumberFormat="1" applyBorder="1"/>
    <xf numFmtId="164" fontId="0" fillId="0" borderId="16" xfId="0" applyNumberFormat="1" applyBorder="1"/>
    <xf numFmtId="0" fontId="0" fillId="0" borderId="17" xfId="0" applyBorder="1"/>
    <xf numFmtId="164" fontId="0" fillId="0" borderId="18" xfId="0" applyNumberFormat="1" applyBorder="1"/>
    <xf numFmtId="164" fontId="0" fillId="0" borderId="0" xfId="0" applyNumberFormat="1"/>
    <xf numFmtId="0" fontId="0" fillId="0" borderId="15" xfId="0" applyBorder="1"/>
    <xf numFmtId="1" fontId="0" fillId="0" borderId="15" xfId="0" applyNumberFormat="1" applyBorder="1"/>
    <xf numFmtId="164" fontId="5" fillId="0" borderId="18" xfId="0" applyNumberFormat="1" applyFont="1" applyBorder="1"/>
    <xf numFmtId="0" fontId="0" fillId="0" borderId="19" xfId="0" applyBorder="1"/>
    <xf numFmtId="0" fontId="0" fillId="0" borderId="20" xfId="0" applyBorder="1"/>
    <xf numFmtId="1" fontId="0" fillId="0" borderId="20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0" fontId="0" fillId="0" borderId="22" xfId="0" applyBorder="1"/>
    <xf numFmtId="0" fontId="0" fillId="0" borderId="23" xfId="0" applyBorder="1"/>
    <xf numFmtId="1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0" fontId="0" fillId="0" borderId="26" xfId="0" applyBorder="1"/>
    <xf numFmtId="164" fontId="0" fillId="0" borderId="27" xfId="0" applyNumberFormat="1" applyBorder="1"/>
    <xf numFmtId="0" fontId="8" fillId="0" borderId="0" xfId="0" applyFont="1"/>
    <xf numFmtId="164" fontId="5" fillId="0" borderId="0" xfId="0" applyNumberFormat="1" applyFont="1"/>
    <xf numFmtId="164" fontId="0" fillId="0" borderId="0" xfId="0" applyNumberFormat="1" applyAlignment="1">
      <alignment horizontal="right"/>
    </xf>
    <xf numFmtId="8" fontId="0" fillId="0" borderId="0" xfId="0" applyNumberFormat="1"/>
    <xf numFmtId="0" fontId="0" fillId="0" borderId="18" xfId="0" applyBorder="1"/>
    <xf numFmtId="44" fontId="0" fillId="0" borderId="32" xfId="1" applyFont="1" applyBorder="1"/>
    <xf numFmtId="0" fontId="0" fillId="0" borderId="33" xfId="0" applyBorder="1"/>
    <xf numFmtId="164" fontId="0" fillId="0" borderId="6" xfId="0" applyNumberFormat="1" applyBorder="1"/>
    <xf numFmtId="0" fontId="0" fillId="0" borderId="34" xfId="0" applyBorder="1"/>
    <xf numFmtId="164" fontId="9" fillId="0" borderId="18" xfId="0" applyNumberFormat="1" applyFont="1" applyBorder="1"/>
    <xf numFmtId="164" fontId="9" fillId="0" borderId="27" xfId="0" applyNumberFormat="1" applyFont="1" applyBorder="1"/>
    <xf numFmtId="0" fontId="0" fillId="0" borderId="5" xfId="0" applyBorder="1"/>
    <xf numFmtId="164" fontId="2" fillId="0" borderId="18" xfId="0" applyNumberFormat="1" applyFon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40" xfId="0" applyBorder="1"/>
    <xf numFmtId="0" fontId="0" fillId="0" borderId="31" xfId="0" applyBorder="1"/>
    <xf numFmtId="164" fontId="0" fillId="0" borderId="18" xfId="1" applyNumberFormat="1" applyFont="1" applyBorder="1"/>
    <xf numFmtId="164" fontId="5" fillId="0" borderId="18" xfId="1" applyNumberFormat="1" applyFont="1" applyBorder="1"/>
    <xf numFmtId="164" fontId="3" fillId="0" borderId="15" xfId="0" applyNumberFormat="1" applyFont="1" applyBorder="1"/>
    <xf numFmtId="0" fontId="3" fillId="0" borderId="0" xfId="0" applyFont="1"/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164" fontId="5" fillId="0" borderId="16" xfId="0" applyNumberFormat="1" applyFont="1" applyBorder="1"/>
    <xf numFmtId="164" fontId="0" fillId="0" borderId="12" xfId="0" applyNumberFormat="1" applyBorder="1"/>
    <xf numFmtId="164" fontId="5" fillId="0" borderId="27" xfId="0" applyNumberFormat="1" applyFont="1" applyBorder="1"/>
    <xf numFmtId="0" fontId="0" fillId="0" borderId="16" xfId="0" applyBorder="1"/>
    <xf numFmtId="0" fontId="0" fillId="0" borderId="27" xfId="0" applyBorder="1"/>
    <xf numFmtId="164" fontId="5" fillId="0" borderId="25" xfId="0" applyNumberFormat="1" applyFont="1" applyBorder="1"/>
    <xf numFmtId="0" fontId="2" fillId="0" borderId="14" xfId="0" applyFont="1" applyBorder="1"/>
    <xf numFmtId="164" fontId="2" fillId="0" borderId="16" xfId="0" applyNumberFormat="1" applyFont="1" applyBorder="1"/>
    <xf numFmtId="164" fontId="12" fillId="0" borderId="0" xfId="0" applyNumberFormat="1" applyFont="1" applyAlignment="1">
      <alignment horizontal="left" vertical="center"/>
    </xf>
    <xf numFmtId="164" fontId="0" fillId="0" borderId="39" xfId="0" applyNumberFormat="1" applyBorder="1"/>
    <xf numFmtId="164" fontId="0" fillId="0" borderId="40" xfId="0" applyNumberFormat="1" applyBorder="1"/>
    <xf numFmtId="164" fontId="0" fillId="0" borderId="9" xfId="0" applyNumberFormat="1" applyBorder="1"/>
    <xf numFmtId="0" fontId="5" fillId="0" borderId="14" xfId="0" applyFont="1" applyBorder="1"/>
    <xf numFmtId="0" fontId="2" fillId="0" borderId="19" xfId="0" applyFont="1" applyBorder="1"/>
    <xf numFmtId="164" fontId="0" fillId="0" borderId="45" xfId="0" applyNumberFormat="1" applyBorder="1"/>
    <xf numFmtId="164" fontId="9" fillId="0" borderId="16" xfId="0" applyNumberFormat="1" applyFont="1" applyBorder="1"/>
    <xf numFmtId="0" fontId="0" fillId="0" borderId="41" xfId="0" applyBorder="1"/>
    <xf numFmtId="7" fontId="0" fillId="0" borderId="18" xfId="0" applyNumberFormat="1" applyBorder="1"/>
    <xf numFmtId="0" fontId="0" fillId="0" borderId="25" xfId="0" applyBorder="1"/>
    <xf numFmtId="164" fontId="0" fillId="0" borderId="46" xfId="0" applyNumberFormat="1" applyBorder="1"/>
    <xf numFmtId="164" fontId="3" fillId="0" borderId="16" xfId="0" applyNumberFormat="1" applyFont="1" applyBorder="1"/>
    <xf numFmtId="0" fontId="0" fillId="0" borderId="4" xfId="0" applyBorder="1"/>
    <xf numFmtId="0" fontId="3" fillId="0" borderId="7" xfId="0" applyFont="1" applyBorder="1"/>
    <xf numFmtId="164" fontId="3" fillId="0" borderId="8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13" fillId="0" borderId="14" xfId="0" applyFont="1" applyBorder="1"/>
    <xf numFmtId="164" fontId="9" fillId="0" borderId="21" xfId="0" applyNumberFormat="1" applyFont="1" applyBorder="1"/>
    <xf numFmtId="164" fontId="0" fillId="0" borderId="31" xfId="0" applyNumberFormat="1" applyBorder="1"/>
    <xf numFmtId="164" fontId="5" fillId="0" borderId="15" xfId="0" applyNumberFormat="1" applyFont="1" applyBorder="1"/>
    <xf numFmtId="164" fontId="5" fillId="0" borderId="15" xfId="0" applyNumberFormat="1" applyFont="1" applyBorder="1" applyAlignment="1">
      <alignment horizontal="right"/>
    </xf>
    <xf numFmtId="0" fontId="2" fillId="0" borderId="0" xfId="0" applyFont="1"/>
    <xf numFmtId="0" fontId="5" fillId="0" borderId="17" xfId="0" applyFont="1" applyBorder="1"/>
    <xf numFmtId="0" fontId="5" fillId="0" borderId="43" xfId="0" applyFont="1" applyBorder="1"/>
    <xf numFmtId="164" fontId="5" fillId="0" borderId="42" xfId="0" applyNumberFormat="1" applyFont="1" applyBorder="1"/>
    <xf numFmtId="0" fontId="3" fillId="0" borderId="19" xfId="0" applyFont="1" applyBorder="1"/>
    <xf numFmtId="164" fontId="9" fillId="0" borderId="39" xfId="0" applyNumberFormat="1" applyFont="1" applyBorder="1"/>
    <xf numFmtId="164" fontId="0" fillId="0" borderId="44" xfId="0" applyNumberFormat="1" applyBorder="1"/>
    <xf numFmtId="164" fontId="0" fillId="0" borderId="16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0" fontId="0" fillId="0" borderId="21" xfId="0" applyBorder="1"/>
    <xf numFmtId="164" fontId="0" fillId="0" borderId="23" xfId="0" applyNumberFormat="1" applyBorder="1"/>
    <xf numFmtId="164" fontId="0" fillId="0" borderId="28" xfId="0" applyNumberFormat="1" applyBorder="1"/>
    <xf numFmtId="0" fontId="0" fillId="0" borderId="29" xfId="0" applyBorder="1"/>
    <xf numFmtId="164" fontId="0" fillId="0" borderId="30" xfId="0" applyNumberFormat="1" applyBorder="1"/>
    <xf numFmtId="164" fontId="0" fillId="0" borderId="47" xfId="0" applyNumberFormat="1" applyBorder="1" applyAlignment="1">
      <alignment horizontal="right"/>
    </xf>
    <xf numFmtId="0" fontId="6" fillId="0" borderId="0" xfId="0" applyFont="1"/>
    <xf numFmtId="164" fontId="9" fillId="0" borderId="0" xfId="0" applyNumberFormat="1" applyFont="1"/>
    <xf numFmtId="0" fontId="5" fillId="0" borderId="0" xfId="0" applyFont="1"/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164" fontId="0" fillId="0" borderId="41" xfId="0" applyNumberFormat="1" applyBorder="1"/>
    <xf numFmtId="0" fontId="3" fillId="0" borderId="38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8" xfId="0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10" fillId="0" borderId="31" xfId="0" applyNumberFormat="1" applyFont="1" applyBorder="1" applyAlignment="1">
      <alignment horizontal="center"/>
    </xf>
    <xf numFmtId="164" fontId="10" fillId="0" borderId="18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Standaard" xfId="0" builtinId="0"/>
    <cellStyle name="Valuta 2" xfId="1" xr:uid="{6D64FAF8-04B0-432C-B238-7C05621C7987}"/>
  </cellStyles>
  <dxfs count="0"/>
  <tableStyles count="0" defaultTableStyle="TableStyleMedium2" defaultPivotStyle="PivotStyleLight16"/>
  <colors>
    <mruColors>
      <color rgb="FF8A0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2C417-1A0E-4160-9C7B-F12E15A80515}">
  <dimension ref="A1:O49"/>
  <sheetViews>
    <sheetView tabSelected="1" zoomScale="80" zoomScaleNormal="71" workbookViewId="0">
      <selection activeCell="I14" sqref="I14"/>
    </sheetView>
  </sheetViews>
  <sheetFormatPr defaultRowHeight="14.4" x14ac:dyDescent="0.3"/>
  <cols>
    <col min="2" max="2" width="38.5546875" customWidth="1"/>
    <col min="3" max="3" width="12.88671875" customWidth="1"/>
    <col min="4" max="4" width="13" customWidth="1"/>
    <col min="5" max="5" width="38.5546875" customWidth="1"/>
    <col min="6" max="6" width="12.88671875" customWidth="1"/>
    <col min="7" max="7" width="12.6640625" customWidth="1"/>
    <col min="9" max="9" width="11.44140625" customWidth="1"/>
    <col min="10" max="10" width="16.6640625" customWidth="1"/>
    <col min="11" max="11" width="16.88671875" customWidth="1"/>
    <col min="12" max="12" width="13.44140625" customWidth="1"/>
    <col min="13" max="13" width="11.109375" customWidth="1"/>
    <col min="14" max="14" width="14.109375" customWidth="1"/>
    <col min="15" max="15" width="12.6640625" customWidth="1"/>
  </cols>
  <sheetData>
    <row r="1" spans="1:15" ht="15" thickBot="1" x14ac:dyDescent="0.35"/>
    <row r="2" spans="1:15" ht="27" thickTop="1" thickBot="1" x14ac:dyDescent="0.55000000000000004">
      <c r="B2" s="112" t="s">
        <v>38</v>
      </c>
      <c r="C2" s="113"/>
      <c r="D2" s="113"/>
      <c r="E2" s="113"/>
      <c r="F2" s="113"/>
      <c r="G2" s="114"/>
      <c r="J2" s="115" t="s">
        <v>0</v>
      </c>
      <c r="K2" s="116"/>
      <c r="L2" s="116"/>
      <c r="M2" s="116"/>
      <c r="N2" s="116"/>
      <c r="O2" s="117"/>
    </row>
    <row r="3" spans="1:15" ht="15" thickTop="1" x14ac:dyDescent="0.3">
      <c r="B3" s="74" t="s">
        <v>1</v>
      </c>
      <c r="C3" s="75" t="s">
        <v>2</v>
      </c>
      <c r="D3" s="76" t="s">
        <v>3</v>
      </c>
      <c r="E3" s="77" t="s">
        <v>4</v>
      </c>
      <c r="F3" s="78" t="s">
        <v>2</v>
      </c>
      <c r="G3" s="79" t="s">
        <v>3</v>
      </c>
      <c r="J3" s="4" t="s">
        <v>5</v>
      </c>
      <c r="K3" s="2" t="s">
        <v>6</v>
      </c>
      <c r="L3" s="2" t="s">
        <v>7</v>
      </c>
      <c r="M3" s="2" t="s">
        <v>8</v>
      </c>
      <c r="N3" s="1" t="s">
        <v>9</v>
      </c>
      <c r="O3" s="3" t="s">
        <v>10</v>
      </c>
    </row>
    <row r="4" spans="1:15" x14ac:dyDescent="0.3">
      <c r="B4" s="5" t="s">
        <v>8</v>
      </c>
      <c r="C4" s="6">
        <v>4805</v>
      </c>
      <c r="D4" s="91">
        <v>4700</v>
      </c>
      <c r="E4" s="87" t="s">
        <v>11</v>
      </c>
      <c r="F4" s="88">
        <v>99.22</v>
      </c>
      <c r="G4" s="91">
        <v>99.22</v>
      </c>
      <c r="H4" s="10"/>
      <c r="J4" s="5" t="s">
        <v>12</v>
      </c>
      <c r="K4" s="11">
        <v>85</v>
      </c>
      <c r="L4" s="12">
        <v>90</v>
      </c>
      <c r="M4" s="10">
        <v>25</v>
      </c>
      <c r="N4" s="6">
        <f>PRODUCT(K4*M4)</f>
        <v>2125</v>
      </c>
      <c r="O4" s="9">
        <f>PRODUCT(L4*M4)</f>
        <v>2250</v>
      </c>
    </row>
    <row r="5" spans="1:15" x14ac:dyDescent="0.3">
      <c r="B5" s="5"/>
      <c r="C5" s="6"/>
      <c r="D5" s="7"/>
      <c r="E5" s="86" t="s">
        <v>13</v>
      </c>
      <c r="F5" s="83">
        <v>100</v>
      </c>
      <c r="G5" s="92">
        <v>100</v>
      </c>
      <c r="H5" s="10"/>
      <c r="J5" s="5" t="s">
        <v>14</v>
      </c>
      <c r="K5" s="11">
        <v>88</v>
      </c>
      <c r="L5" s="12">
        <v>87</v>
      </c>
      <c r="M5" s="10">
        <v>10</v>
      </c>
      <c r="N5" s="6">
        <f>PRODUCT(K5*M5)</f>
        <v>880</v>
      </c>
      <c r="O5" s="9">
        <f>PRODUCT(L5*M5)</f>
        <v>870</v>
      </c>
    </row>
    <row r="6" spans="1:15" x14ac:dyDescent="0.3">
      <c r="B6" s="5" t="s">
        <v>15</v>
      </c>
      <c r="C6" s="6">
        <v>450</v>
      </c>
      <c r="D6" s="52">
        <v>421.12</v>
      </c>
      <c r="E6" s="86" t="s">
        <v>16</v>
      </c>
      <c r="F6" s="83">
        <v>500</v>
      </c>
      <c r="G6" s="7">
        <v>550</v>
      </c>
      <c r="H6" s="10"/>
      <c r="J6" s="5" t="s">
        <v>17</v>
      </c>
      <c r="K6" s="11">
        <v>102</v>
      </c>
      <c r="L6" s="12">
        <f>87-2</f>
        <v>85</v>
      </c>
      <c r="M6" s="10">
        <v>10</v>
      </c>
      <c r="N6" s="6">
        <f>PRODUCT(K6*M6)</f>
        <v>1020</v>
      </c>
      <c r="O6" s="9">
        <f>PRODUCT(L6*M6)</f>
        <v>850</v>
      </c>
    </row>
    <row r="7" spans="1:15" x14ac:dyDescent="0.3">
      <c r="B7" s="5"/>
      <c r="C7" s="6"/>
      <c r="D7" s="7"/>
      <c r="E7" s="86" t="s">
        <v>18</v>
      </c>
      <c r="F7" s="83">
        <v>222</v>
      </c>
      <c r="G7" s="52">
        <v>217.8</v>
      </c>
      <c r="H7" s="10"/>
      <c r="J7" s="5" t="s">
        <v>19</v>
      </c>
      <c r="K7" s="11">
        <v>72</v>
      </c>
      <c r="L7" s="12">
        <f>68+2-5</f>
        <v>65</v>
      </c>
      <c r="M7" s="10">
        <v>10</v>
      </c>
      <c r="N7" s="6">
        <f>PRODUCT(K7*M7)</f>
        <v>720</v>
      </c>
      <c r="O7" s="9">
        <f>PRODUCT(L7*M7)</f>
        <v>650</v>
      </c>
    </row>
    <row r="8" spans="1:15" x14ac:dyDescent="0.3">
      <c r="B8" s="5" t="s">
        <v>20</v>
      </c>
      <c r="C8" s="6">
        <v>160</v>
      </c>
      <c r="D8" s="7">
        <v>160</v>
      </c>
      <c r="E8" s="86" t="s">
        <v>22</v>
      </c>
      <c r="F8" s="83">
        <v>160</v>
      </c>
      <c r="G8" s="7">
        <v>160</v>
      </c>
      <c r="H8" s="10"/>
      <c r="J8" s="5" t="s">
        <v>23</v>
      </c>
      <c r="K8" s="11">
        <v>6</v>
      </c>
      <c r="L8" s="12">
        <v>8</v>
      </c>
      <c r="M8" s="10">
        <v>10</v>
      </c>
      <c r="N8" s="6">
        <f>PRODUCT(K8*M8)</f>
        <v>60</v>
      </c>
      <c r="O8" s="9">
        <f>PRODUCT(L8*M8)</f>
        <v>80</v>
      </c>
    </row>
    <row r="9" spans="1:15" ht="15" thickBot="1" x14ac:dyDescent="0.35">
      <c r="B9" s="5"/>
      <c r="C9" s="6"/>
      <c r="D9" s="7"/>
      <c r="E9" s="86" t="s">
        <v>24</v>
      </c>
      <c r="F9" s="83">
        <v>12.5</v>
      </c>
      <c r="G9" s="7">
        <v>12.5</v>
      </c>
      <c r="H9" s="10"/>
      <c r="J9" s="14"/>
      <c r="K9" s="15"/>
      <c r="L9" s="16"/>
      <c r="M9" s="15"/>
      <c r="N9" s="17"/>
      <c r="O9" s="18"/>
    </row>
    <row r="10" spans="1:15" ht="15.6" thickTop="1" thickBot="1" x14ac:dyDescent="0.35">
      <c r="B10" s="5"/>
      <c r="C10" s="6"/>
      <c r="D10" s="7"/>
      <c r="E10" s="86" t="s">
        <v>25</v>
      </c>
      <c r="F10" s="83">
        <v>500</v>
      </c>
      <c r="G10" s="92">
        <v>500</v>
      </c>
      <c r="H10" s="10"/>
      <c r="J10" s="19" t="s">
        <v>26</v>
      </c>
      <c r="K10" s="20">
        <f>SUM(K4:K9)</f>
        <v>353</v>
      </c>
      <c r="L10" s="21">
        <f>SUM(L4:L9)</f>
        <v>335</v>
      </c>
      <c r="M10" s="20"/>
      <c r="N10" s="22">
        <f>SUM(N4:N9)</f>
        <v>4805</v>
      </c>
      <c r="O10" s="23">
        <f>SUM(O4:O9)</f>
        <v>4700</v>
      </c>
    </row>
    <row r="11" spans="1:15" ht="15" thickTop="1" x14ac:dyDescent="0.3">
      <c r="B11" s="5"/>
      <c r="C11" s="6"/>
      <c r="D11" s="7"/>
      <c r="E11" s="8" t="s">
        <v>294</v>
      </c>
      <c r="F11" s="6"/>
      <c r="G11" s="52">
        <v>563.86</v>
      </c>
      <c r="H11" s="10"/>
    </row>
    <row r="12" spans="1:15" x14ac:dyDescent="0.3">
      <c r="A12" s="30"/>
      <c r="B12" s="5"/>
      <c r="D12" s="55"/>
      <c r="F12" s="11"/>
      <c r="G12" s="55"/>
      <c r="H12" s="10"/>
    </row>
    <row r="13" spans="1:15" x14ac:dyDescent="0.3">
      <c r="A13" s="30"/>
      <c r="B13" s="118" t="s">
        <v>27</v>
      </c>
      <c r="C13" s="119"/>
      <c r="D13" s="120"/>
      <c r="E13" s="118" t="s">
        <v>27</v>
      </c>
      <c r="F13" s="119"/>
      <c r="G13" s="120"/>
      <c r="H13" s="10"/>
      <c r="I13" s="29"/>
      <c r="J13" s="10"/>
    </row>
    <row r="14" spans="1:15" x14ac:dyDescent="0.3">
      <c r="B14" s="5" t="s">
        <v>28</v>
      </c>
      <c r="C14" s="6">
        <v>1000</v>
      </c>
      <c r="D14" s="7">
        <v>1325</v>
      </c>
      <c r="E14" s="8" t="s">
        <v>28</v>
      </c>
      <c r="F14" s="6">
        <v>1000</v>
      </c>
      <c r="G14" s="7">
        <f>1325-(100-47.87)</f>
        <v>1272.8699999999999</v>
      </c>
      <c r="H14" s="10"/>
      <c r="J14" s="28"/>
    </row>
    <row r="15" spans="1:15" x14ac:dyDescent="0.3">
      <c r="B15" s="5" t="s">
        <v>29</v>
      </c>
      <c r="C15" s="6">
        <v>8000</v>
      </c>
      <c r="D15" s="52">
        <v>9641.25</v>
      </c>
      <c r="E15" s="8" t="s">
        <v>29</v>
      </c>
      <c r="F15" s="6">
        <v>8000</v>
      </c>
      <c r="G15" s="52">
        <f>9641.25-(330-233.4)</f>
        <v>9544.65</v>
      </c>
      <c r="H15" s="10"/>
      <c r="J15" s="10"/>
      <c r="K15" s="26"/>
      <c r="L15" s="26"/>
      <c r="M15" s="26"/>
      <c r="N15" s="26"/>
      <c r="O15" s="26"/>
    </row>
    <row r="16" spans="1:15" x14ac:dyDescent="0.3">
      <c r="B16" s="5" t="s">
        <v>30</v>
      </c>
      <c r="C16" s="6">
        <v>2000</v>
      </c>
      <c r="D16" s="92">
        <v>2451.25</v>
      </c>
      <c r="E16" s="8" t="s">
        <v>30</v>
      </c>
      <c r="F16" s="83">
        <v>2000</v>
      </c>
      <c r="G16" s="92">
        <v>2451.25</v>
      </c>
      <c r="H16" s="10"/>
      <c r="J16" s="27"/>
    </row>
    <row r="17" spans="2:12" x14ac:dyDescent="0.3">
      <c r="B17" s="5" t="s">
        <v>31</v>
      </c>
      <c r="C17" s="93" t="s">
        <v>21</v>
      </c>
      <c r="D17" s="92" t="s">
        <v>21</v>
      </c>
      <c r="E17" s="8" t="s">
        <v>31</v>
      </c>
      <c r="F17" s="84" t="s">
        <v>21</v>
      </c>
      <c r="G17" s="92" t="s">
        <v>21</v>
      </c>
      <c r="H17" s="10"/>
      <c r="J17" s="10"/>
    </row>
    <row r="18" spans="2:12" x14ac:dyDescent="0.3">
      <c r="B18" s="5" t="s">
        <v>32</v>
      </c>
      <c r="C18" s="6">
        <v>11000</v>
      </c>
      <c r="D18" s="52">
        <v>15843.94</v>
      </c>
      <c r="E18" s="8" t="s">
        <v>32</v>
      </c>
      <c r="F18" s="83">
        <v>11000</v>
      </c>
      <c r="G18" s="52">
        <f>15843.94-(440-404.7)</f>
        <v>15808.640000000001</v>
      </c>
      <c r="H18" s="10"/>
      <c r="J18" s="10"/>
    </row>
    <row r="19" spans="2:12" x14ac:dyDescent="0.3">
      <c r="B19" s="5" t="s">
        <v>33</v>
      </c>
      <c r="C19" s="6">
        <v>1000</v>
      </c>
      <c r="D19" s="52">
        <v>1044.76</v>
      </c>
      <c r="E19" s="8" t="s">
        <v>33</v>
      </c>
      <c r="F19" s="83">
        <v>1000</v>
      </c>
      <c r="G19" s="52">
        <v>972.82</v>
      </c>
      <c r="H19" s="10"/>
      <c r="J19" s="10"/>
    </row>
    <row r="20" spans="2:12" x14ac:dyDescent="0.3">
      <c r="B20" s="5" t="s">
        <v>34</v>
      </c>
      <c r="C20" s="6">
        <v>21000</v>
      </c>
      <c r="D20" s="52">
        <v>26443.78</v>
      </c>
      <c r="E20" s="8" t="s">
        <v>34</v>
      </c>
      <c r="F20" s="83">
        <v>21000</v>
      </c>
      <c r="G20" s="52">
        <v>26443.78</v>
      </c>
      <c r="H20" s="10"/>
      <c r="J20" s="28"/>
    </row>
    <row r="21" spans="2:12" x14ac:dyDescent="0.3">
      <c r="B21" s="5" t="s">
        <v>35</v>
      </c>
      <c r="C21" s="6">
        <v>2000</v>
      </c>
      <c r="D21" s="52">
        <v>2321.44</v>
      </c>
      <c r="E21" s="8" t="s">
        <v>35</v>
      </c>
      <c r="F21" s="83">
        <v>2000</v>
      </c>
      <c r="G21" s="52">
        <v>2321.44</v>
      </c>
      <c r="H21" s="10"/>
      <c r="J21" s="10"/>
    </row>
    <row r="22" spans="2:12" x14ac:dyDescent="0.3">
      <c r="B22" s="5" t="s">
        <v>36</v>
      </c>
      <c r="C22" s="6">
        <v>10000</v>
      </c>
      <c r="D22" s="52">
        <v>10217.030000000001</v>
      </c>
      <c r="E22" s="8" t="s">
        <v>36</v>
      </c>
      <c r="F22" s="6">
        <v>10000</v>
      </c>
      <c r="G22" s="52">
        <v>10217.030000000001</v>
      </c>
      <c r="H22" s="10"/>
      <c r="J22" s="27"/>
    </row>
    <row r="23" spans="2:12" ht="15" thickBot="1" x14ac:dyDescent="0.35">
      <c r="B23" s="5"/>
      <c r="C23" s="6"/>
      <c r="D23" s="7"/>
      <c r="E23" s="8"/>
      <c r="F23" s="6"/>
      <c r="G23" s="7"/>
      <c r="H23" s="10"/>
      <c r="J23" s="10"/>
    </row>
    <row r="24" spans="2:12" ht="16.8" thickTop="1" thickBot="1" x14ac:dyDescent="0.35">
      <c r="B24" s="5"/>
      <c r="C24" s="6"/>
      <c r="D24" s="7"/>
      <c r="E24" s="118" t="s">
        <v>37</v>
      </c>
      <c r="F24" s="119"/>
      <c r="G24" s="120"/>
      <c r="H24" s="10"/>
      <c r="J24" s="121" t="s">
        <v>324</v>
      </c>
      <c r="K24" s="122"/>
      <c r="L24" s="123"/>
    </row>
    <row r="25" spans="2:12" ht="15" thickTop="1" x14ac:dyDescent="0.3">
      <c r="B25" s="5"/>
      <c r="C25" s="6"/>
      <c r="D25" s="67"/>
      <c r="E25" s="8" t="s">
        <v>28</v>
      </c>
      <c r="F25" s="6">
        <v>100</v>
      </c>
      <c r="G25" s="52">
        <f>100-52.13</f>
        <v>47.87</v>
      </c>
      <c r="H25" s="10"/>
      <c r="I25" s="27"/>
      <c r="J25" s="103" t="s">
        <v>320</v>
      </c>
      <c r="K25" s="104"/>
      <c r="L25" s="67">
        <v>334.71</v>
      </c>
    </row>
    <row r="26" spans="2:12" x14ac:dyDescent="0.3">
      <c r="B26" s="5"/>
      <c r="C26" s="6"/>
      <c r="D26" s="7"/>
      <c r="E26" s="8" t="s">
        <v>29</v>
      </c>
      <c r="F26" s="6">
        <v>330</v>
      </c>
      <c r="G26" s="52">
        <v>233.4</v>
      </c>
      <c r="H26" s="10"/>
      <c r="I26" s="27"/>
      <c r="J26" s="105" t="s">
        <v>341</v>
      </c>
      <c r="K26" s="106"/>
      <c r="L26" s="59">
        <v>-175.03</v>
      </c>
    </row>
    <row r="27" spans="2:12" ht="15" thickBot="1" x14ac:dyDescent="0.35">
      <c r="B27" s="5"/>
      <c r="C27" s="6"/>
      <c r="D27" s="7"/>
      <c r="E27" s="8" t="s">
        <v>30</v>
      </c>
      <c r="F27" s="6">
        <v>300</v>
      </c>
      <c r="G27" s="7">
        <v>300</v>
      </c>
      <c r="H27" s="10"/>
      <c r="I27" s="10"/>
      <c r="J27" s="110"/>
      <c r="K27" s="111"/>
      <c r="L27" s="99" t="s">
        <v>21</v>
      </c>
    </row>
    <row r="28" spans="2:12" ht="15.6" thickTop="1" thickBot="1" x14ac:dyDescent="0.35">
      <c r="B28" s="5"/>
      <c r="C28" s="6"/>
      <c r="D28" s="7"/>
      <c r="E28" s="8" t="s">
        <v>31</v>
      </c>
      <c r="F28" s="93" t="s">
        <v>21</v>
      </c>
      <c r="G28" s="92" t="s">
        <v>21</v>
      </c>
      <c r="H28" s="10"/>
      <c r="I28" s="28"/>
      <c r="J28" s="108" t="s">
        <v>321</v>
      </c>
      <c r="K28" s="109"/>
      <c r="L28" s="90">
        <f>SUM(L25:L27)</f>
        <v>159.67999999999998</v>
      </c>
    </row>
    <row r="29" spans="2:12" ht="15" thickTop="1" x14ac:dyDescent="0.3">
      <c r="B29" s="5"/>
      <c r="C29" s="6"/>
      <c r="D29" s="7"/>
      <c r="E29" s="8" t="s">
        <v>32</v>
      </c>
      <c r="F29" s="6">
        <v>440</v>
      </c>
      <c r="G29" s="52">
        <v>404.7</v>
      </c>
      <c r="H29" s="10"/>
      <c r="I29" s="27"/>
      <c r="J29" s="10"/>
    </row>
    <row r="30" spans="2:12" x14ac:dyDescent="0.3">
      <c r="B30" s="5"/>
      <c r="C30" s="6"/>
      <c r="D30" s="7"/>
      <c r="E30" s="8" t="s">
        <v>33</v>
      </c>
      <c r="F30" s="6">
        <v>260</v>
      </c>
      <c r="G30" s="52">
        <f>260-71.94</f>
        <v>188.06</v>
      </c>
      <c r="H30" s="10"/>
      <c r="I30" s="27"/>
      <c r="J30" s="10"/>
    </row>
    <row r="31" spans="2:12" x14ac:dyDescent="0.3">
      <c r="B31" s="5"/>
      <c r="C31" s="6"/>
      <c r="D31" s="7"/>
      <c r="E31" s="86" t="s">
        <v>34</v>
      </c>
      <c r="F31" s="6">
        <v>300</v>
      </c>
      <c r="G31" s="7">
        <v>300</v>
      </c>
      <c r="H31" s="10"/>
      <c r="I31" s="10"/>
    </row>
    <row r="32" spans="2:12" x14ac:dyDescent="0.3">
      <c r="B32" s="5"/>
      <c r="C32" s="6"/>
      <c r="D32" s="7"/>
      <c r="E32" s="86" t="s">
        <v>35</v>
      </c>
      <c r="F32" s="6">
        <v>200</v>
      </c>
      <c r="G32" s="7">
        <v>200</v>
      </c>
      <c r="H32" s="10"/>
      <c r="I32" s="10"/>
    </row>
    <row r="33" spans="1:9" x14ac:dyDescent="0.3">
      <c r="B33" s="5"/>
      <c r="C33" s="6"/>
      <c r="D33" s="7"/>
      <c r="E33" s="86" t="s">
        <v>36</v>
      </c>
      <c r="F33" s="6">
        <v>1500</v>
      </c>
      <c r="G33" s="107">
        <v>1500</v>
      </c>
      <c r="H33" s="82"/>
      <c r="I33" s="27"/>
    </row>
    <row r="34" spans="1:9" x14ac:dyDescent="0.3">
      <c r="B34" s="5"/>
      <c r="C34" s="6"/>
      <c r="D34" s="7"/>
      <c r="E34" s="64"/>
      <c r="F34" s="47"/>
      <c r="G34" s="72"/>
      <c r="H34" s="10"/>
      <c r="I34" s="10"/>
    </row>
    <row r="35" spans="1:9" x14ac:dyDescent="0.3">
      <c r="B35" s="5"/>
      <c r="C35" s="6"/>
      <c r="D35" s="7"/>
      <c r="E35" s="86" t="s">
        <v>296</v>
      </c>
      <c r="F35" s="6">
        <v>391.28</v>
      </c>
      <c r="G35" s="7"/>
      <c r="H35" s="10"/>
    </row>
    <row r="36" spans="1:9" x14ac:dyDescent="0.3">
      <c r="A36" s="30"/>
      <c r="C36" s="11"/>
      <c r="D36" s="55"/>
      <c r="E36" s="5" t="s">
        <v>320</v>
      </c>
      <c r="F36" s="68"/>
      <c r="G36" s="67">
        <v>334.71</v>
      </c>
      <c r="H36" s="10"/>
    </row>
    <row r="37" spans="1:9" x14ac:dyDescent="0.3">
      <c r="A37" s="30"/>
      <c r="C37" s="11"/>
      <c r="D37" s="30"/>
      <c r="E37" s="86" t="s">
        <v>341</v>
      </c>
      <c r="G37" s="59">
        <v>-175.03</v>
      </c>
      <c r="H37" s="10"/>
      <c r="I37" s="10"/>
    </row>
    <row r="38" spans="1:9" ht="15" thickBot="1" x14ac:dyDescent="0.35">
      <c r="A38" s="30"/>
      <c r="B38" s="14"/>
      <c r="C38" s="15"/>
      <c r="D38" s="94"/>
      <c r="E38" s="89"/>
      <c r="F38" s="15"/>
      <c r="G38" s="81"/>
      <c r="H38" s="82"/>
    </row>
    <row r="39" spans="1:9" ht="15.6" thickTop="1" thickBot="1" x14ac:dyDescent="0.35">
      <c r="A39" s="30"/>
      <c r="B39" s="19" t="s">
        <v>26</v>
      </c>
      <c r="C39" s="95">
        <f>SUM(C4:C22)</f>
        <v>61415</v>
      </c>
      <c r="D39" s="96">
        <f>SUM(D4:D38)</f>
        <v>74569.570000000007</v>
      </c>
      <c r="E39" s="97" t="s">
        <v>26</v>
      </c>
      <c r="F39" s="98">
        <f>SUM(F4:F38)</f>
        <v>61415</v>
      </c>
      <c r="G39" s="96">
        <f>SUM(G4:G38)</f>
        <v>74569.569999999992</v>
      </c>
    </row>
    <row r="40" spans="1:9" ht="15" thickTop="1" x14ac:dyDescent="0.3"/>
    <row r="41" spans="1:9" x14ac:dyDescent="0.3">
      <c r="D41" s="10"/>
      <c r="G41" s="10"/>
    </row>
    <row r="43" spans="1:9" x14ac:dyDescent="0.3">
      <c r="D43" s="10"/>
      <c r="G43" s="10"/>
    </row>
    <row r="45" spans="1:9" ht="18" x14ac:dyDescent="0.35">
      <c r="E45" s="100"/>
      <c r="F45" s="100"/>
    </row>
    <row r="46" spans="1:9" x14ac:dyDescent="0.3">
      <c r="F46" s="101"/>
    </row>
    <row r="47" spans="1:9" x14ac:dyDescent="0.3">
      <c r="E47" s="102"/>
      <c r="F47" s="101"/>
    </row>
    <row r="48" spans="1:9" x14ac:dyDescent="0.3">
      <c r="F48" s="28"/>
    </row>
    <row r="49" spans="5:6" x14ac:dyDescent="0.3">
      <c r="E49" s="48"/>
      <c r="F49" s="101"/>
    </row>
  </sheetData>
  <mergeCells count="8">
    <mergeCell ref="J28:K28"/>
    <mergeCell ref="J27:K27"/>
    <mergeCell ref="B2:G2"/>
    <mergeCell ref="J2:O2"/>
    <mergeCell ref="B13:D13"/>
    <mergeCell ref="E13:G13"/>
    <mergeCell ref="E24:G24"/>
    <mergeCell ref="J24:L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074D9-30F2-424F-B1FA-3536058884FB}">
  <dimension ref="A1:I365"/>
  <sheetViews>
    <sheetView topLeftCell="A54" zoomScale="83" zoomScaleNormal="105" workbookViewId="0">
      <selection activeCell="G320" sqref="G320"/>
    </sheetView>
  </sheetViews>
  <sheetFormatPr defaultRowHeight="14.4" x14ac:dyDescent="0.3"/>
  <cols>
    <col min="2" max="2" width="46.109375" customWidth="1"/>
    <col min="3" max="3" width="14.33203125" customWidth="1"/>
    <col min="4" max="4" width="46.88671875" customWidth="1"/>
    <col min="5" max="5" width="16.44140625" customWidth="1"/>
    <col min="8" max="8" width="24.109375" customWidth="1"/>
    <col min="9" max="9" width="13.5546875" customWidth="1"/>
  </cols>
  <sheetData>
    <row r="1" spans="1:9" ht="15" thickBot="1" x14ac:dyDescent="0.35"/>
    <row r="2" spans="1:9" ht="27" thickTop="1" thickBot="1" x14ac:dyDescent="0.55000000000000004">
      <c r="B2" s="112" t="s">
        <v>39</v>
      </c>
      <c r="C2" s="113"/>
      <c r="D2" s="113"/>
      <c r="E2" s="114"/>
    </row>
    <row r="3" spans="1:9" ht="15.6" thickTop="1" thickBot="1" x14ac:dyDescent="0.35">
      <c r="B3" s="49" t="s">
        <v>40</v>
      </c>
      <c r="C3" s="50" t="s">
        <v>1</v>
      </c>
      <c r="D3" s="51" t="s">
        <v>40</v>
      </c>
      <c r="E3" s="50" t="s">
        <v>4</v>
      </c>
    </row>
    <row r="4" spans="1:9" ht="19.2" thickTop="1" thickBot="1" x14ac:dyDescent="0.4">
      <c r="A4" s="30"/>
      <c r="B4" s="126" t="s">
        <v>28</v>
      </c>
      <c r="C4" s="127"/>
      <c r="D4" s="127"/>
      <c r="E4" s="128"/>
      <c r="H4" s="126" t="s">
        <v>50</v>
      </c>
      <c r="I4" s="128"/>
    </row>
    <row r="5" spans="1:9" ht="15" thickTop="1" x14ac:dyDescent="0.3">
      <c r="A5" s="30"/>
      <c r="B5" t="s">
        <v>224</v>
      </c>
      <c r="C5" s="9">
        <v>100</v>
      </c>
      <c r="E5" s="9"/>
      <c r="H5" s="32" t="s">
        <v>46</v>
      </c>
      <c r="I5" s="33">
        <v>100</v>
      </c>
    </row>
    <row r="6" spans="1:9" x14ac:dyDescent="0.3">
      <c r="A6" s="30"/>
      <c r="C6" s="30"/>
      <c r="E6" s="30"/>
      <c r="H6" s="5" t="s">
        <v>47</v>
      </c>
      <c r="I6" s="35">
        <f>371.5-277.91</f>
        <v>93.589999999999975</v>
      </c>
    </row>
    <row r="7" spans="1:9" ht="15" thickBot="1" x14ac:dyDescent="0.35">
      <c r="A7" s="30"/>
      <c r="B7" s="124" t="s">
        <v>41</v>
      </c>
      <c r="C7" s="125"/>
      <c r="D7" s="124" t="s">
        <v>42</v>
      </c>
      <c r="E7" s="125"/>
      <c r="H7" s="14" t="s">
        <v>78</v>
      </c>
      <c r="I7" s="36">
        <f>305-278.57</f>
        <v>26.430000000000007</v>
      </c>
    </row>
    <row r="8" spans="1:9" ht="15" thickTop="1" x14ac:dyDescent="0.3">
      <c r="A8" s="30"/>
      <c r="B8" t="s">
        <v>43</v>
      </c>
      <c r="C8" s="9">
        <v>371.5</v>
      </c>
      <c r="D8" t="s">
        <v>66</v>
      </c>
      <c r="E8" s="9">
        <v>4.76</v>
      </c>
      <c r="G8" s="30"/>
      <c r="H8" s="8" t="s">
        <v>52</v>
      </c>
      <c r="I8" s="9">
        <f>SUM(I5:I7)</f>
        <v>220.01999999999998</v>
      </c>
    </row>
    <row r="9" spans="1:9" x14ac:dyDescent="0.3">
      <c r="A9" s="30"/>
      <c r="C9" s="9"/>
      <c r="D9" s="31" t="s">
        <v>67</v>
      </c>
      <c r="E9" s="45">
        <v>52.95</v>
      </c>
      <c r="G9" s="30"/>
      <c r="H9" s="8" t="s">
        <v>48</v>
      </c>
      <c r="I9" s="9">
        <f>403.89-318.5</f>
        <v>85.389999999999986</v>
      </c>
    </row>
    <row r="10" spans="1:9" x14ac:dyDescent="0.3">
      <c r="A10" s="30"/>
      <c r="C10" s="9"/>
      <c r="D10" s="31" t="s">
        <v>44</v>
      </c>
      <c r="E10" s="45">
        <v>110</v>
      </c>
      <c r="G10" s="30"/>
      <c r="H10" s="8" t="s">
        <v>49</v>
      </c>
      <c r="I10" s="9">
        <v>82.5</v>
      </c>
    </row>
    <row r="11" spans="1:9" x14ac:dyDescent="0.3">
      <c r="A11" s="30"/>
      <c r="C11" s="9"/>
      <c r="D11" s="31" t="s">
        <v>68</v>
      </c>
      <c r="E11" s="45">
        <v>13.5</v>
      </c>
      <c r="G11" s="30"/>
      <c r="H11" s="5" t="s">
        <v>77</v>
      </c>
      <c r="I11" s="59">
        <v>52.13</v>
      </c>
    </row>
    <row r="12" spans="1:9" ht="15" thickBot="1" x14ac:dyDescent="0.35">
      <c r="A12" s="30"/>
      <c r="C12" s="9"/>
      <c r="D12" s="31" t="s">
        <v>45</v>
      </c>
      <c r="E12" s="46">
        <v>40</v>
      </c>
      <c r="G12" s="30"/>
      <c r="H12" s="14"/>
      <c r="I12" s="56"/>
    </row>
    <row r="13" spans="1:9" ht="15.6" thickTop="1" thickBot="1" x14ac:dyDescent="0.35">
      <c r="A13" s="30"/>
      <c r="C13" s="9"/>
      <c r="D13" t="s">
        <v>69</v>
      </c>
      <c r="E13" s="9">
        <f>63*0.9</f>
        <v>56.7</v>
      </c>
      <c r="G13" s="30"/>
      <c r="H13" s="19" t="s">
        <v>112</v>
      </c>
      <c r="I13" s="57">
        <v>100</v>
      </c>
    </row>
    <row r="14" spans="1:9" ht="15" thickTop="1" x14ac:dyDescent="0.3">
      <c r="A14" s="30"/>
      <c r="C14" s="9"/>
      <c r="E14" s="9"/>
    </row>
    <row r="15" spans="1:9" x14ac:dyDescent="0.3">
      <c r="A15" s="30"/>
      <c r="B15" s="124" t="s">
        <v>51</v>
      </c>
      <c r="C15" s="125"/>
      <c r="D15" s="124" t="s">
        <v>51</v>
      </c>
      <c r="E15" s="125"/>
    </row>
    <row r="16" spans="1:9" x14ac:dyDescent="0.3">
      <c r="A16" s="30"/>
      <c r="B16" t="s">
        <v>53</v>
      </c>
      <c r="C16" s="9">
        <v>318.5</v>
      </c>
      <c r="D16" s="44" t="s">
        <v>54</v>
      </c>
      <c r="E16" s="9">
        <v>300</v>
      </c>
    </row>
    <row r="17" spans="1:9" x14ac:dyDescent="0.3">
      <c r="A17" s="30"/>
      <c r="C17" s="9"/>
      <c r="D17" t="s">
        <v>69</v>
      </c>
      <c r="E17" s="9">
        <f>34*0.9</f>
        <v>30.6</v>
      </c>
    </row>
    <row r="18" spans="1:9" x14ac:dyDescent="0.3">
      <c r="A18" s="30"/>
      <c r="C18" s="9"/>
      <c r="D18" s="44" t="s">
        <v>63</v>
      </c>
      <c r="E18" s="9">
        <v>57.29</v>
      </c>
    </row>
    <row r="19" spans="1:9" x14ac:dyDescent="0.3">
      <c r="A19" s="30"/>
      <c r="C19" s="9"/>
      <c r="D19" s="44" t="s">
        <v>62</v>
      </c>
      <c r="E19" s="13">
        <v>16</v>
      </c>
    </row>
    <row r="20" spans="1:9" x14ac:dyDescent="0.3">
      <c r="A20" s="30"/>
      <c r="C20" s="9"/>
      <c r="E20" s="9"/>
    </row>
    <row r="21" spans="1:9" x14ac:dyDescent="0.3">
      <c r="A21" s="30"/>
      <c r="B21" s="124" t="s">
        <v>55</v>
      </c>
      <c r="C21" s="125"/>
      <c r="D21" s="124" t="s">
        <v>55</v>
      </c>
      <c r="E21" s="125"/>
    </row>
    <row r="22" spans="1:9" x14ac:dyDescent="0.3">
      <c r="A22" s="30"/>
      <c r="B22" s="44" t="s">
        <v>56</v>
      </c>
      <c r="C22" s="9">
        <v>305</v>
      </c>
      <c r="D22" s="44" t="s">
        <v>64</v>
      </c>
      <c r="E22" s="13">
        <v>18.37</v>
      </c>
    </row>
    <row r="23" spans="1:9" x14ac:dyDescent="0.3">
      <c r="A23" s="30"/>
      <c r="B23" s="44"/>
      <c r="C23" s="9"/>
      <c r="D23" s="44" t="s">
        <v>57</v>
      </c>
      <c r="E23" s="9">
        <v>211.6</v>
      </c>
    </row>
    <row r="24" spans="1:9" x14ac:dyDescent="0.3">
      <c r="A24" s="30"/>
      <c r="C24" s="9"/>
      <c r="D24" t="s">
        <v>69</v>
      </c>
      <c r="E24" s="9">
        <v>48.6</v>
      </c>
    </row>
    <row r="25" spans="1:9" x14ac:dyDescent="0.3">
      <c r="A25" s="30"/>
      <c r="C25" s="9"/>
      <c r="E25" s="9"/>
    </row>
    <row r="26" spans="1:9" x14ac:dyDescent="0.3">
      <c r="A26" s="30"/>
      <c r="B26" s="124" t="s">
        <v>58</v>
      </c>
      <c r="C26" s="125"/>
      <c r="D26" s="124" t="s">
        <v>58</v>
      </c>
      <c r="E26" s="125"/>
    </row>
    <row r="27" spans="1:9" x14ac:dyDescent="0.3">
      <c r="A27" s="30"/>
      <c r="B27" s="44" t="s">
        <v>59</v>
      </c>
      <c r="C27" s="9">
        <v>200</v>
      </c>
      <c r="D27" s="44" t="s">
        <v>61</v>
      </c>
      <c r="E27" s="9">
        <v>275</v>
      </c>
    </row>
    <row r="28" spans="1:9" x14ac:dyDescent="0.3">
      <c r="A28" s="30"/>
      <c r="B28" s="44" t="s">
        <v>60</v>
      </c>
      <c r="C28" s="9">
        <v>30</v>
      </c>
      <c r="D28" s="44" t="s">
        <v>65</v>
      </c>
      <c r="E28" s="13">
        <v>37.5</v>
      </c>
    </row>
    <row r="29" spans="1:9" ht="15" thickBot="1" x14ac:dyDescent="0.35">
      <c r="A29" s="30"/>
      <c r="C29" s="9"/>
      <c r="E29" s="9"/>
    </row>
    <row r="30" spans="1:9" ht="15.6" thickTop="1" thickBot="1" x14ac:dyDescent="0.35">
      <c r="A30" s="30"/>
      <c r="B30" s="42" t="s">
        <v>26</v>
      </c>
      <c r="C30" s="61">
        <f>SUM(B5:C29)</f>
        <v>1325</v>
      </c>
      <c r="D30" s="43" t="s">
        <v>26</v>
      </c>
      <c r="E30" s="61">
        <f>SUM(D8:E29)</f>
        <v>1272.8700000000001</v>
      </c>
    </row>
    <row r="31" spans="1:9" ht="19.2" thickTop="1" thickBot="1" x14ac:dyDescent="0.4">
      <c r="A31" s="30"/>
      <c r="B31" s="126" t="s">
        <v>29</v>
      </c>
      <c r="C31" s="127"/>
      <c r="D31" s="127"/>
      <c r="E31" s="128"/>
      <c r="H31" s="126" t="s">
        <v>118</v>
      </c>
      <c r="I31" s="128"/>
    </row>
    <row r="32" spans="1:9" ht="15" thickTop="1" x14ac:dyDescent="0.3">
      <c r="A32" s="30"/>
      <c r="B32" t="s">
        <v>224</v>
      </c>
      <c r="C32" s="9">
        <v>330</v>
      </c>
      <c r="E32" s="9"/>
      <c r="H32" s="4" t="s">
        <v>46</v>
      </c>
      <c r="I32" s="53">
        <v>330</v>
      </c>
    </row>
    <row r="33" spans="1:9" x14ac:dyDescent="0.3">
      <c r="A33" s="30"/>
      <c r="C33" s="30"/>
      <c r="E33" s="30"/>
      <c r="H33" s="5" t="s">
        <v>83</v>
      </c>
      <c r="I33" s="9">
        <v>140.5</v>
      </c>
    </row>
    <row r="34" spans="1:9" x14ac:dyDescent="0.3">
      <c r="A34" s="30"/>
      <c r="B34" s="124" t="s">
        <v>79</v>
      </c>
      <c r="C34" s="125"/>
      <c r="D34" s="124" t="s">
        <v>79</v>
      </c>
      <c r="E34" s="125"/>
      <c r="H34" s="5" t="s">
        <v>84</v>
      </c>
      <c r="I34" s="9">
        <v>63.9</v>
      </c>
    </row>
    <row r="35" spans="1:9" x14ac:dyDescent="0.3">
      <c r="A35" s="30"/>
      <c r="B35" t="s">
        <v>80</v>
      </c>
      <c r="C35" s="9">
        <v>170</v>
      </c>
      <c r="D35" t="s">
        <v>82</v>
      </c>
      <c r="E35" s="9">
        <v>333</v>
      </c>
      <c r="H35" s="5" t="s">
        <v>85</v>
      </c>
      <c r="I35" s="9">
        <v>29</v>
      </c>
    </row>
    <row r="36" spans="1:9" x14ac:dyDescent="0.3">
      <c r="A36" s="30"/>
      <c r="B36" t="s">
        <v>81</v>
      </c>
      <c r="C36" s="9">
        <v>22.5</v>
      </c>
      <c r="E36" s="9"/>
      <c r="H36" s="5"/>
      <c r="I36" s="38"/>
    </row>
    <row r="37" spans="1:9" x14ac:dyDescent="0.3">
      <c r="A37" s="30"/>
      <c r="C37" s="9"/>
      <c r="E37" s="9"/>
      <c r="H37" s="5"/>
      <c r="I37" s="9"/>
    </row>
    <row r="38" spans="1:9" x14ac:dyDescent="0.3">
      <c r="A38" s="30"/>
      <c r="B38" s="124" t="s">
        <v>84</v>
      </c>
      <c r="C38" s="125"/>
      <c r="D38" s="124" t="s">
        <v>84</v>
      </c>
      <c r="E38" s="125"/>
      <c r="H38" s="5" t="s">
        <v>77</v>
      </c>
      <c r="I38" s="38">
        <v>96.6</v>
      </c>
    </row>
    <row r="39" spans="1:9" ht="15" thickBot="1" x14ac:dyDescent="0.35">
      <c r="A39" s="30"/>
      <c r="B39" t="s">
        <v>86</v>
      </c>
      <c r="C39" s="9">
        <v>4625</v>
      </c>
      <c r="D39" s="44" t="s">
        <v>91</v>
      </c>
      <c r="E39" s="9">
        <v>800</v>
      </c>
      <c r="H39" s="14"/>
      <c r="I39" s="25"/>
    </row>
    <row r="40" spans="1:9" ht="15.6" thickTop="1" thickBot="1" x14ac:dyDescent="0.35">
      <c r="A40" s="30"/>
      <c r="B40" t="s">
        <v>87</v>
      </c>
      <c r="C40" s="9">
        <v>786.25</v>
      </c>
      <c r="D40" s="44" t="s">
        <v>92</v>
      </c>
      <c r="E40" s="9">
        <v>400</v>
      </c>
      <c r="H40" s="19" t="s">
        <v>112</v>
      </c>
      <c r="I40" s="23">
        <v>330</v>
      </c>
    </row>
    <row r="41" spans="1:9" ht="15" thickTop="1" x14ac:dyDescent="0.3">
      <c r="A41" s="30"/>
      <c r="B41" t="s">
        <v>88</v>
      </c>
      <c r="C41" s="9">
        <v>2500</v>
      </c>
      <c r="D41" s="44" t="s">
        <v>93</v>
      </c>
      <c r="E41" s="9">
        <f>185+649.41+16.84</f>
        <v>851.25</v>
      </c>
    </row>
    <row r="42" spans="1:9" x14ac:dyDescent="0.3">
      <c r="A42" s="30"/>
      <c r="B42" t="s">
        <v>89</v>
      </c>
      <c r="C42" s="9">
        <v>892.82</v>
      </c>
      <c r="D42" s="44" t="s">
        <v>94</v>
      </c>
      <c r="E42" s="9">
        <v>2115.9</v>
      </c>
    </row>
    <row r="43" spans="1:9" x14ac:dyDescent="0.3">
      <c r="A43" s="30"/>
      <c r="B43" t="s">
        <v>90</v>
      </c>
      <c r="C43" s="9">
        <v>210.68</v>
      </c>
      <c r="D43" s="44" t="s">
        <v>95</v>
      </c>
      <c r="E43" s="9">
        <f>173.57+1586.86</f>
        <v>1760.4299999999998</v>
      </c>
    </row>
    <row r="44" spans="1:9" x14ac:dyDescent="0.3">
      <c r="A44" s="30"/>
      <c r="C44" s="9"/>
      <c r="D44" s="44" t="s">
        <v>96</v>
      </c>
      <c r="E44" s="9">
        <v>342.74</v>
      </c>
    </row>
    <row r="45" spans="1:9" x14ac:dyDescent="0.3">
      <c r="A45" s="30"/>
      <c r="C45" s="9"/>
      <c r="D45" s="44" t="s">
        <v>97</v>
      </c>
      <c r="E45" s="13">
        <v>421.58</v>
      </c>
    </row>
    <row r="46" spans="1:9" x14ac:dyDescent="0.3">
      <c r="A46" s="30"/>
      <c r="C46" s="9"/>
      <c r="D46" s="44" t="s">
        <v>98</v>
      </c>
      <c r="E46" s="13">
        <f>133.79+325.74</f>
        <v>459.53</v>
      </c>
    </row>
    <row r="47" spans="1:9" x14ac:dyDescent="0.3">
      <c r="A47" s="30"/>
      <c r="C47" s="9"/>
      <c r="D47" s="44" t="s">
        <v>99</v>
      </c>
      <c r="E47" s="13">
        <v>702.54</v>
      </c>
    </row>
    <row r="48" spans="1:9" x14ac:dyDescent="0.3">
      <c r="A48" s="30"/>
      <c r="C48" s="9"/>
      <c r="D48" s="44" t="s">
        <v>100</v>
      </c>
      <c r="E48" s="13">
        <v>306.33999999999997</v>
      </c>
    </row>
    <row r="49" spans="1:9" x14ac:dyDescent="0.3">
      <c r="A49" s="30"/>
      <c r="C49" s="9"/>
      <c r="D49" s="44" t="s">
        <v>101</v>
      </c>
      <c r="E49" s="13">
        <f>145.07*3</f>
        <v>435.21</v>
      </c>
    </row>
    <row r="50" spans="1:9" x14ac:dyDescent="0.3">
      <c r="A50" s="30"/>
      <c r="C50" s="9"/>
      <c r="D50" s="44" t="s">
        <v>102</v>
      </c>
      <c r="E50" s="13">
        <f>34.19*3+25.93</f>
        <v>128.5</v>
      </c>
    </row>
    <row r="51" spans="1:9" x14ac:dyDescent="0.3">
      <c r="A51" s="30"/>
      <c r="C51" s="9"/>
      <c r="D51" s="44" t="s">
        <v>103</v>
      </c>
      <c r="E51" s="13">
        <f>179.84+4.06+170.73</f>
        <v>354.63</v>
      </c>
    </row>
    <row r="52" spans="1:9" x14ac:dyDescent="0.3">
      <c r="A52" s="30"/>
      <c r="C52" s="9"/>
      <c r="D52" s="44"/>
      <c r="E52" s="30"/>
    </row>
    <row r="53" spans="1:9" x14ac:dyDescent="0.3">
      <c r="A53" s="30"/>
      <c r="B53" s="124" t="s">
        <v>104</v>
      </c>
      <c r="C53" s="125"/>
      <c r="D53" s="124" t="s">
        <v>104</v>
      </c>
      <c r="E53" s="125"/>
    </row>
    <row r="54" spans="1:9" x14ac:dyDescent="0.3">
      <c r="A54" s="30"/>
      <c r="B54" t="s">
        <v>53</v>
      </c>
      <c r="C54" s="9">
        <v>49</v>
      </c>
      <c r="D54" s="44" t="s">
        <v>105</v>
      </c>
      <c r="E54" s="9">
        <v>133</v>
      </c>
    </row>
    <row r="55" spans="1:9" x14ac:dyDescent="0.3">
      <c r="A55" s="30"/>
      <c r="B55" t="s">
        <v>89</v>
      </c>
      <c r="C55" s="9">
        <v>55</v>
      </c>
      <c r="D55" s="44"/>
      <c r="E55" s="13"/>
    </row>
    <row r="56" spans="1:9" ht="15" thickBot="1" x14ac:dyDescent="0.35">
      <c r="A56" s="30"/>
      <c r="B56" s="39"/>
      <c r="C56" s="25"/>
      <c r="D56" s="39"/>
      <c r="E56" s="54"/>
    </row>
    <row r="57" spans="1:9" ht="15.6" thickTop="1" thickBot="1" x14ac:dyDescent="0.35">
      <c r="A57" s="30"/>
      <c r="B57" s="42" t="s">
        <v>26</v>
      </c>
      <c r="C57" s="61">
        <f>SUM(B32:C55)</f>
        <v>9641.25</v>
      </c>
      <c r="D57" s="42" t="s">
        <v>26</v>
      </c>
      <c r="E57" s="61">
        <f>SUM(D35:E54)</f>
        <v>9544.6499999999978</v>
      </c>
    </row>
    <row r="58" spans="1:9" ht="19.2" thickTop="1" thickBot="1" x14ac:dyDescent="0.4">
      <c r="A58" s="30"/>
      <c r="B58" s="126" t="s">
        <v>30</v>
      </c>
      <c r="C58" s="127"/>
      <c r="D58" s="127"/>
      <c r="E58" s="128"/>
      <c r="H58" s="126" t="s">
        <v>119</v>
      </c>
      <c r="I58" s="128"/>
    </row>
    <row r="59" spans="1:9" ht="15" thickTop="1" x14ac:dyDescent="0.3">
      <c r="A59" s="30"/>
      <c r="B59" t="s">
        <v>224</v>
      </c>
      <c r="C59" s="9">
        <v>300</v>
      </c>
      <c r="D59" s="44"/>
      <c r="E59" s="9"/>
      <c r="H59" s="4" t="s">
        <v>46</v>
      </c>
      <c r="I59" s="53">
        <v>300</v>
      </c>
    </row>
    <row r="60" spans="1:9" x14ac:dyDescent="0.3">
      <c r="A60" s="30"/>
      <c r="C60" s="9"/>
      <c r="D60" s="44"/>
      <c r="E60" s="9"/>
      <c r="H60" s="64" t="s">
        <v>107</v>
      </c>
      <c r="I60" s="13">
        <v>271.14999999999998</v>
      </c>
    </row>
    <row r="61" spans="1:9" x14ac:dyDescent="0.3">
      <c r="A61" s="30"/>
      <c r="B61" s="124" t="s">
        <v>106</v>
      </c>
      <c r="C61" s="125"/>
      <c r="D61" s="124" t="s">
        <v>106</v>
      </c>
      <c r="E61" s="125"/>
      <c r="H61" s="5" t="s">
        <v>106</v>
      </c>
      <c r="I61" s="9">
        <v>28.85</v>
      </c>
    </row>
    <row r="62" spans="1:9" x14ac:dyDescent="0.3">
      <c r="A62" s="30"/>
      <c r="B62" t="s">
        <v>108</v>
      </c>
      <c r="C62" s="9">
        <v>0</v>
      </c>
      <c r="D62" t="s">
        <v>315</v>
      </c>
      <c r="E62" s="13">
        <v>28.85</v>
      </c>
      <c r="H62" s="5"/>
      <c r="I62" s="9"/>
    </row>
    <row r="63" spans="1:9" x14ac:dyDescent="0.3">
      <c r="A63" s="30"/>
      <c r="C63" s="9"/>
      <c r="E63" s="9"/>
      <c r="H63" s="5"/>
      <c r="I63" s="55"/>
    </row>
    <row r="64" spans="1:9" x14ac:dyDescent="0.3">
      <c r="A64" s="30"/>
      <c r="B64" s="124" t="s">
        <v>107</v>
      </c>
      <c r="C64" s="125"/>
      <c r="D64" s="124" t="s">
        <v>107</v>
      </c>
      <c r="E64" s="125"/>
      <c r="H64" s="5"/>
      <c r="I64" s="9"/>
    </row>
    <row r="65" spans="1:9" x14ac:dyDescent="0.3">
      <c r="A65" s="30"/>
      <c r="B65" t="s">
        <v>109</v>
      </c>
      <c r="C65" s="13">
        <v>1540</v>
      </c>
      <c r="D65" t="s">
        <v>111</v>
      </c>
      <c r="E65" s="13">
        <v>1424.85</v>
      </c>
      <c r="H65" s="5"/>
      <c r="I65" s="9"/>
    </row>
    <row r="66" spans="1:9" ht="15" thickBot="1" x14ac:dyDescent="0.35">
      <c r="A66" s="30"/>
      <c r="B66" t="s">
        <v>87</v>
      </c>
      <c r="C66" s="13">
        <v>191.25</v>
      </c>
      <c r="D66" t="s">
        <v>330</v>
      </c>
      <c r="E66" s="13">
        <v>233.62</v>
      </c>
      <c r="H66" s="14"/>
      <c r="I66" s="25"/>
    </row>
    <row r="67" spans="1:9" ht="15.6" thickTop="1" thickBot="1" x14ac:dyDescent="0.35">
      <c r="A67" s="30"/>
      <c r="B67" t="s">
        <v>110</v>
      </c>
      <c r="C67" s="9">
        <v>20</v>
      </c>
      <c r="D67" t="s">
        <v>331</v>
      </c>
      <c r="E67" s="13">
        <v>34.44</v>
      </c>
      <c r="H67" s="19" t="s">
        <v>112</v>
      </c>
      <c r="I67" s="23">
        <v>300</v>
      </c>
    </row>
    <row r="68" spans="1:9" ht="15" thickTop="1" x14ac:dyDescent="0.3">
      <c r="A68" s="30"/>
      <c r="B68" t="s">
        <v>317</v>
      </c>
      <c r="C68" s="38">
        <v>400</v>
      </c>
      <c r="D68" t="s">
        <v>332</v>
      </c>
      <c r="E68" s="13">
        <v>270.7</v>
      </c>
    </row>
    <row r="69" spans="1:9" x14ac:dyDescent="0.3">
      <c r="A69" s="30"/>
      <c r="C69" s="9"/>
      <c r="D69" t="s">
        <v>333</v>
      </c>
      <c r="E69" s="13">
        <v>210</v>
      </c>
    </row>
    <row r="70" spans="1:9" x14ac:dyDescent="0.3">
      <c r="A70" s="30"/>
      <c r="C70" s="9"/>
      <c r="D70" t="s">
        <v>334</v>
      </c>
      <c r="E70" s="13">
        <v>16.02</v>
      </c>
    </row>
    <row r="71" spans="1:9" x14ac:dyDescent="0.3">
      <c r="A71" s="30"/>
      <c r="C71" s="9"/>
      <c r="D71" t="s">
        <v>343</v>
      </c>
      <c r="E71" s="13">
        <v>146.85</v>
      </c>
    </row>
    <row r="72" spans="1:9" x14ac:dyDescent="0.3">
      <c r="A72" s="30"/>
      <c r="C72" s="9"/>
      <c r="D72" t="s">
        <v>340</v>
      </c>
      <c r="E72" s="9">
        <v>85.92</v>
      </c>
    </row>
    <row r="73" spans="1:9" x14ac:dyDescent="0.3">
      <c r="A73" s="30"/>
      <c r="C73" s="9"/>
      <c r="E73" s="9"/>
    </row>
    <row r="74" spans="1:9" ht="15" thickBot="1" x14ac:dyDescent="0.35">
      <c r="A74" s="30"/>
      <c r="B74" s="39"/>
      <c r="C74" s="25"/>
      <c r="D74" s="39"/>
      <c r="E74" s="25"/>
    </row>
    <row r="75" spans="1:9" ht="15.6" thickTop="1" thickBot="1" x14ac:dyDescent="0.35">
      <c r="A75" s="30"/>
      <c r="B75" s="40" t="s">
        <v>26</v>
      </c>
      <c r="C75" s="23">
        <f>SUM(C59:C72)</f>
        <v>2451.25</v>
      </c>
      <c r="D75" s="41" t="s">
        <v>26</v>
      </c>
      <c r="E75" s="23">
        <f>SUM(E62:E74)</f>
        <v>2451.25</v>
      </c>
    </row>
    <row r="76" spans="1:9" ht="19.2" thickTop="1" thickBot="1" x14ac:dyDescent="0.4">
      <c r="A76" s="30"/>
      <c r="B76" s="126" t="s">
        <v>113</v>
      </c>
      <c r="C76" s="127"/>
      <c r="D76" s="127"/>
      <c r="E76" s="128"/>
      <c r="F76" s="44"/>
    </row>
    <row r="77" spans="1:9" ht="15" thickTop="1" x14ac:dyDescent="0.3">
      <c r="A77" s="30"/>
      <c r="B77" t="s">
        <v>224</v>
      </c>
      <c r="C77" s="9">
        <v>0</v>
      </c>
      <c r="E77" s="9"/>
    </row>
    <row r="78" spans="1:9" x14ac:dyDescent="0.3">
      <c r="A78" s="30"/>
      <c r="C78" s="9"/>
      <c r="E78" s="9"/>
    </row>
    <row r="79" spans="1:9" ht="15" thickBot="1" x14ac:dyDescent="0.35">
      <c r="A79" s="30"/>
      <c r="B79" s="39" t="s">
        <v>108</v>
      </c>
      <c r="C79" s="25"/>
      <c r="D79" s="39" t="s">
        <v>173</v>
      </c>
      <c r="E79" s="25"/>
    </row>
    <row r="80" spans="1:9" ht="15.6" thickTop="1" thickBot="1" x14ac:dyDescent="0.35">
      <c r="A80" s="30"/>
      <c r="B80" s="42" t="s">
        <v>26</v>
      </c>
      <c r="C80" s="61">
        <v>0</v>
      </c>
      <c r="D80" s="43"/>
      <c r="E80" s="61">
        <v>0</v>
      </c>
    </row>
    <row r="81" spans="1:9" ht="19.2" thickTop="1" thickBot="1" x14ac:dyDescent="0.4">
      <c r="A81" s="30"/>
      <c r="B81" s="126" t="s">
        <v>32</v>
      </c>
      <c r="C81" s="127"/>
      <c r="D81" s="127"/>
      <c r="E81" s="128"/>
      <c r="H81" s="126" t="s">
        <v>120</v>
      </c>
      <c r="I81" s="128"/>
    </row>
    <row r="82" spans="1:9" ht="15" thickTop="1" x14ac:dyDescent="0.3">
      <c r="A82" s="30"/>
      <c r="B82" t="s">
        <v>224</v>
      </c>
      <c r="C82" s="9">
        <v>440</v>
      </c>
      <c r="E82" s="9"/>
      <c r="H82" s="4" t="s">
        <v>46</v>
      </c>
      <c r="I82" s="53">
        <v>440</v>
      </c>
    </row>
    <row r="83" spans="1:9" x14ac:dyDescent="0.3">
      <c r="A83" s="30"/>
      <c r="C83" s="9"/>
      <c r="E83" s="9"/>
      <c r="H83" s="5" t="s">
        <v>114</v>
      </c>
      <c r="I83" s="9">
        <v>70.7</v>
      </c>
    </row>
    <row r="84" spans="1:9" x14ac:dyDescent="0.3">
      <c r="A84" s="30"/>
      <c r="B84" s="124" t="s">
        <v>121</v>
      </c>
      <c r="C84" s="125"/>
      <c r="D84" s="124" t="s">
        <v>121</v>
      </c>
      <c r="E84" s="125"/>
      <c r="H84" s="5" t="s">
        <v>115</v>
      </c>
      <c r="I84" s="9">
        <v>75</v>
      </c>
    </row>
    <row r="85" spans="1:9" x14ac:dyDescent="0.3">
      <c r="A85" s="30"/>
      <c r="B85" t="s">
        <v>56</v>
      </c>
      <c r="C85" s="9">
        <v>300</v>
      </c>
      <c r="D85" t="s">
        <v>43</v>
      </c>
      <c r="E85" s="9">
        <v>350</v>
      </c>
      <c r="H85" s="5" t="s">
        <v>116</v>
      </c>
      <c r="I85" s="9">
        <v>176.2</v>
      </c>
    </row>
    <row r="86" spans="1:9" x14ac:dyDescent="0.3">
      <c r="A86" s="30"/>
      <c r="C86" s="9"/>
      <c r="D86" t="s">
        <v>69</v>
      </c>
      <c r="E86" s="9">
        <v>20.7</v>
      </c>
      <c r="H86" s="5" t="s">
        <v>117</v>
      </c>
      <c r="I86" s="9">
        <v>82.8</v>
      </c>
    </row>
    <row r="87" spans="1:9" x14ac:dyDescent="0.3">
      <c r="A87" s="30"/>
      <c r="B87" s="44"/>
      <c r="C87" s="30"/>
      <c r="D87" s="44"/>
      <c r="E87" s="30"/>
      <c r="H87" s="5"/>
      <c r="I87" s="9"/>
    </row>
    <row r="88" spans="1:9" x14ac:dyDescent="0.3">
      <c r="A88" s="30"/>
      <c r="B88" s="124" t="s">
        <v>115</v>
      </c>
      <c r="C88" s="125"/>
      <c r="D88" s="124" t="s">
        <v>115</v>
      </c>
      <c r="E88" s="125"/>
      <c r="H88" s="58" t="s">
        <v>77</v>
      </c>
      <c r="I88" s="38">
        <f>14.01+21.29</f>
        <v>35.299999999999997</v>
      </c>
    </row>
    <row r="89" spans="1:9" ht="15" thickBot="1" x14ac:dyDescent="0.35">
      <c r="A89" s="30"/>
      <c r="B89" t="s">
        <v>109</v>
      </c>
      <c r="C89" s="9">
        <v>7350</v>
      </c>
      <c r="D89" t="s">
        <v>125</v>
      </c>
      <c r="E89" s="9">
        <v>5342.8</v>
      </c>
      <c r="H89" s="14"/>
      <c r="I89" s="25"/>
    </row>
    <row r="90" spans="1:9" ht="15.6" thickTop="1" thickBot="1" x14ac:dyDescent="0.35">
      <c r="A90" s="30"/>
      <c r="B90" t="s">
        <v>122</v>
      </c>
      <c r="C90" s="9">
        <v>1041.25</v>
      </c>
      <c r="D90" t="s">
        <v>126</v>
      </c>
      <c r="E90" s="9">
        <v>168</v>
      </c>
      <c r="H90" s="19" t="s">
        <v>112</v>
      </c>
      <c r="I90" s="23">
        <f>SUM(I83:I89)</f>
        <v>440</v>
      </c>
    </row>
    <row r="91" spans="1:9" ht="15" thickTop="1" x14ac:dyDescent="0.3">
      <c r="A91" s="30"/>
      <c r="B91" t="s">
        <v>123</v>
      </c>
      <c r="C91" s="9">
        <v>232.5</v>
      </c>
      <c r="D91" t="s">
        <v>141</v>
      </c>
      <c r="E91" s="9">
        <v>2417.88</v>
      </c>
    </row>
    <row r="92" spans="1:9" x14ac:dyDescent="0.3">
      <c r="A92" s="30"/>
      <c r="B92" t="s">
        <v>88</v>
      </c>
      <c r="C92" s="9">
        <v>3000</v>
      </c>
      <c r="D92" t="s">
        <v>127</v>
      </c>
      <c r="E92" s="9">
        <v>816</v>
      </c>
    </row>
    <row r="93" spans="1:9" x14ac:dyDescent="0.3">
      <c r="A93" s="30"/>
      <c r="B93" t="s">
        <v>89</v>
      </c>
      <c r="C93" s="9">
        <v>900</v>
      </c>
      <c r="D93" t="s">
        <v>128</v>
      </c>
      <c r="E93" s="9">
        <v>540</v>
      </c>
    </row>
    <row r="94" spans="1:9" x14ac:dyDescent="0.3">
      <c r="A94" s="30"/>
      <c r="B94" t="s">
        <v>124</v>
      </c>
      <c r="C94" s="9">
        <v>664.4</v>
      </c>
      <c r="D94" t="s">
        <v>129</v>
      </c>
      <c r="E94" s="9">
        <v>181.95</v>
      </c>
    </row>
    <row r="95" spans="1:9" x14ac:dyDescent="0.3">
      <c r="A95" s="30"/>
      <c r="B95" t="s">
        <v>147</v>
      </c>
      <c r="C95" s="9">
        <v>412.6</v>
      </c>
      <c r="D95" t="s">
        <v>130</v>
      </c>
      <c r="E95" s="9">
        <v>465</v>
      </c>
    </row>
    <row r="96" spans="1:9" x14ac:dyDescent="0.3">
      <c r="A96" s="30"/>
      <c r="C96" s="9"/>
      <c r="D96" t="s">
        <v>131</v>
      </c>
      <c r="E96" s="9">
        <v>544.5</v>
      </c>
    </row>
    <row r="97" spans="1:5" x14ac:dyDescent="0.3">
      <c r="A97" s="30"/>
      <c r="C97" s="9"/>
      <c r="D97" t="s">
        <v>132</v>
      </c>
      <c r="E97" s="9">
        <v>175</v>
      </c>
    </row>
    <row r="98" spans="1:5" x14ac:dyDescent="0.3">
      <c r="A98" s="30"/>
      <c r="C98" s="9"/>
      <c r="D98" t="s">
        <v>133</v>
      </c>
      <c r="E98" s="9">
        <v>476.8</v>
      </c>
    </row>
    <row r="99" spans="1:5" x14ac:dyDescent="0.3">
      <c r="A99" s="30"/>
      <c r="C99" s="9"/>
      <c r="D99" t="s">
        <v>134</v>
      </c>
      <c r="E99" s="9">
        <v>225</v>
      </c>
    </row>
    <row r="100" spans="1:5" x14ac:dyDescent="0.3">
      <c r="A100" s="30"/>
      <c r="C100" s="9"/>
      <c r="D100" t="s">
        <v>135</v>
      </c>
      <c r="E100" s="9">
        <v>240</v>
      </c>
    </row>
    <row r="101" spans="1:5" x14ac:dyDescent="0.3">
      <c r="A101" s="30"/>
      <c r="C101" s="9"/>
      <c r="D101" t="s">
        <v>136</v>
      </c>
      <c r="E101" s="9">
        <v>245</v>
      </c>
    </row>
    <row r="102" spans="1:5" x14ac:dyDescent="0.3">
      <c r="A102" s="30"/>
      <c r="C102" s="9"/>
      <c r="D102" t="s">
        <v>137</v>
      </c>
      <c r="E102" s="9">
        <v>120</v>
      </c>
    </row>
    <row r="103" spans="1:5" x14ac:dyDescent="0.3">
      <c r="A103" s="30"/>
      <c r="C103" s="9"/>
      <c r="D103" t="s">
        <v>138</v>
      </c>
      <c r="E103" s="9">
        <v>170.96</v>
      </c>
    </row>
    <row r="104" spans="1:5" x14ac:dyDescent="0.3">
      <c r="A104" s="30"/>
      <c r="C104" s="9"/>
      <c r="D104" t="s">
        <v>139</v>
      </c>
      <c r="E104" s="9">
        <v>29.95</v>
      </c>
    </row>
    <row r="105" spans="1:5" x14ac:dyDescent="0.3">
      <c r="A105" s="30"/>
      <c r="C105" s="9"/>
      <c r="D105" t="s">
        <v>140</v>
      </c>
      <c r="E105" s="9">
        <v>52</v>
      </c>
    </row>
    <row r="106" spans="1:5" x14ac:dyDescent="0.3">
      <c r="A106" s="30"/>
      <c r="C106" s="9"/>
      <c r="D106" t="s">
        <v>103</v>
      </c>
      <c r="E106" s="9">
        <v>307.10000000000002</v>
      </c>
    </row>
    <row r="107" spans="1:5" x14ac:dyDescent="0.3">
      <c r="A107" s="30"/>
      <c r="C107" s="9"/>
      <c r="D107" t="s">
        <v>148</v>
      </c>
      <c r="E107" s="9">
        <v>412.6</v>
      </c>
    </row>
    <row r="108" spans="1:5" x14ac:dyDescent="0.3">
      <c r="A108" s="30"/>
      <c r="C108" s="9"/>
      <c r="D108" t="s">
        <v>342</v>
      </c>
      <c r="E108" s="13">
        <v>745.21</v>
      </c>
    </row>
    <row r="109" spans="1:5" x14ac:dyDescent="0.3">
      <c r="A109" s="30"/>
      <c r="C109" s="30"/>
      <c r="E109" s="30"/>
    </row>
    <row r="110" spans="1:5" x14ac:dyDescent="0.3">
      <c r="A110" s="30"/>
      <c r="B110" s="124" t="s">
        <v>142</v>
      </c>
      <c r="C110" s="125"/>
      <c r="D110" s="124" t="s">
        <v>142</v>
      </c>
      <c r="E110" s="125"/>
    </row>
    <row r="111" spans="1:5" x14ac:dyDescent="0.3">
      <c r="A111" s="30"/>
      <c r="B111" t="s">
        <v>109</v>
      </c>
      <c r="C111" s="9">
        <v>299</v>
      </c>
      <c r="D111" t="s">
        <v>143</v>
      </c>
      <c r="E111" s="9">
        <v>750</v>
      </c>
    </row>
    <row r="112" spans="1:5" x14ac:dyDescent="0.3">
      <c r="A112" s="30"/>
      <c r="B112" t="s">
        <v>144</v>
      </c>
      <c r="C112" s="9">
        <v>300</v>
      </c>
      <c r="D112" t="s">
        <v>69</v>
      </c>
      <c r="E112" s="9">
        <v>25.2</v>
      </c>
    </row>
    <row r="113" spans="1:9" x14ac:dyDescent="0.3">
      <c r="A113" s="30"/>
      <c r="C113" s="9"/>
      <c r="E113" s="9"/>
    </row>
    <row r="114" spans="1:9" x14ac:dyDescent="0.3">
      <c r="A114" s="30"/>
      <c r="B114" s="124" t="s">
        <v>145</v>
      </c>
      <c r="C114" s="125"/>
      <c r="D114" s="124" t="s">
        <v>145</v>
      </c>
      <c r="E114" s="125"/>
    </row>
    <row r="115" spans="1:9" x14ac:dyDescent="0.3">
      <c r="A115" s="30"/>
      <c r="B115" t="s">
        <v>144</v>
      </c>
      <c r="C115" s="9">
        <v>445.4</v>
      </c>
      <c r="D115" t="s">
        <v>143</v>
      </c>
      <c r="E115" s="9">
        <v>887.1</v>
      </c>
    </row>
    <row r="116" spans="1:9" x14ac:dyDescent="0.3">
      <c r="A116" s="30"/>
      <c r="B116" t="s">
        <v>109</v>
      </c>
      <c r="C116" s="9">
        <v>385</v>
      </c>
      <c r="D116" t="s">
        <v>69</v>
      </c>
      <c r="E116" s="9">
        <v>26.1</v>
      </c>
    </row>
    <row r="117" spans="1:9" x14ac:dyDescent="0.3">
      <c r="A117" s="30"/>
      <c r="C117" s="9"/>
      <c r="E117" s="9"/>
    </row>
    <row r="118" spans="1:9" x14ac:dyDescent="0.3">
      <c r="A118" s="30"/>
      <c r="C118" s="9"/>
      <c r="E118" s="9"/>
    </row>
    <row r="119" spans="1:9" x14ac:dyDescent="0.3">
      <c r="A119" s="30"/>
      <c r="B119" s="124" t="s">
        <v>146</v>
      </c>
      <c r="C119" s="125"/>
      <c r="D119" s="124" t="s">
        <v>146</v>
      </c>
      <c r="E119" s="125"/>
    </row>
    <row r="120" spans="1:9" x14ac:dyDescent="0.3">
      <c r="A120" s="30"/>
      <c r="B120" t="s">
        <v>109</v>
      </c>
      <c r="C120" s="9">
        <v>52.5</v>
      </c>
      <c r="D120" t="s">
        <v>236</v>
      </c>
      <c r="E120" s="9">
        <v>73.790000000000006</v>
      </c>
    </row>
    <row r="121" spans="1:9" x14ac:dyDescent="0.3">
      <c r="A121" s="30"/>
      <c r="B121" t="s">
        <v>123</v>
      </c>
      <c r="C121" s="9">
        <v>21.29</v>
      </c>
      <c r="E121" s="9"/>
    </row>
    <row r="122" spans="1:9" ht="15" thickBot="1" x14ac:dyDescent="0.35">
      <c r="A122" s="30"/>
      <c r="B122" s="39"/>
      <c r="C122" s="25"/>
      <c r="D122" s="39"/>
      <c r="E122" s="25"/>
    </row>
    <row r="123" spans="1:9" ht="15.6" thickTop="1" thickBot="1" x14ac:dyDescent="0.35">
      <c r="A123" s="30"/>
      <c r="B123" s="42" t="s">
        <v>26</v>
      </c>
      <c r="C123" s="61">
        <f>SUM(C82:C122)</f>
        <v>15843.94</v>
      </c>
      <c r="D123" s="43" t="s">
        <v>26</v>
      </c>
      <c r="E123" s="61">
        <f>SUM(E85:E122)</f>
        <v>15808.640000000003</v>
      </c>
    </row>
    <row r="124" spans="1:9" ht="19.2" thickTop="1" thickBot="1" x14ac:dyDescent="0.4">
      <c r="A124" s="30"/>
      <c r="B124" s="126" t="s">
        <v>33</v>
      </c>
      <c r="C124" s="127"/>
      <c r="D124" s="127"/>
      <c r="E124" s="128"/>
      <c r="H124" s="126" t="s">
        <v>160</v>
      </c>
      <c r="I124" s="128"/>
    </row>
    <row r="125" spans="1:9" ht="15" thickTop="1" x14ac:dyDescent="0.3">
      <c r="A125" s="30"/>
      <c r="B125" s="73" t="s">
        <v>224</v>
      </c>
      <c r="C125" s="33">
        <v>260</v>
      </c>
      <c r="D125" s="37"/>
      <c r="E125" s="33"/>
      <c r="H125" s="4" t="s">
        <v>46</v>
      </c>
      <c r="I125" s="53">
        <v>260</v>
      </c>
    </row>
    <row r="126" spans="1:9" x14ac:dyDescent="0.3">
      <c r="A126" s="30"/>
      <c r="C126" s="9"/>
      <c r="E126" s="9"/>
      <c r="H126" s="5" t="s">
        <v>149</v>
      </c>
      <c r="I126" s="9">
        <v>21.84</v>
      </c>
    </row>
    <row r="127" spans="1:9" x14ac:dyDescent="0.3">
      <c r="A127" s="30"/>
      <c r="B127" s="124" t="s">
        <v>149</v>
      </c>
      <c r="C127" s="125"/>
      <c r="D127" s="124" t="s">
        <v>149</v>
      </c>
      <c r="E127" s="125"/>
      <c r="H127" s="5" t="s">
        <v>150</v>
      </c>
      <c r="I127" s="9">
        <v>25</v>
      </c>
    </row>
    <row r="128" spans="1:9" x14ac:dyDescent="0.3">
      <c r="A128" s="30"/>
      <c r="B128" t="s">
        <v>108</v>
      </c>
      <c r="C128" s="9"/>
      <c r="D128" t="s">
        <v>174</v>
      </c>
      <c r="E128" s="9">
        <v>21.84</v>
      </c>
      <c r="H128" s="5" t="s">
        <v>151</v>
      </c>
      <c r="I128" s="9">
        <v>42.63</v>
      </c>
    </row>
    <row r="129" spans="1:9" x14ac:dyDescent="0.3">
      <c r="A129" s="30"/>
      <c r="C129" s="9"/>
      <c r="E129" s="9"/>
      <c r="H129" s="5" t="s">
        <v>152</v>
      </c>
      <c r="I129" s="35">
        <f>15.33-24</f>
        <v>-8.67</v>
      </c>
    </row>
    <row r="130" spans="1:9" x14ac:dyDescent="0.3">
      <c r="A130" s="30"/>
      <c r="B130" s="124" t="s">
        <v>150</v>
      </c>
      <c r="C130" s="125"/>
      <c r="D130" s="124" t="s">
        <v>150</v>
      </c>
      <c r="E130" s="125"/>
      <c r="H130" s="5" t="s">
        <v>153</v>
      </c>
      <c r="I130" s="9">
        <v>21.68</v>
      </c>
    </row>
    <row r="131" spans="1:9" x14ac:dyDescent="0.3">
      <c r="A131" s="30"/>
      <c r="B131" t="s">
        <v>56</v>
      </c>
      <c r="C131" s="9">
        <v>375</v>
      </c>
      <c r="D131" t="s">
        <v>43</v>
      </c>
      <c r="E131" s="9">
        <v>625</v>
      </c>
      <c r="H131" s="5" t="s">
        <v>154</v>
      </c>
      <c r="I131" s="7">
        <v>11.28</v>
      </c>
    </row>
    <row r="132" spans="1:9" x14ac:dyDescent="0.3">
      <c r="A132" s="30"/>
      <c r="B132" t="s">
        <v>123</v>
      </c>
      <c r="C132" s="9">
        <v>225</v>
      </c>
      <c r="E132" s="9"/>
      <c r="G132" s="30"/>
      <c r="H132" s="8" t="s">
        <v>155</v>
      </c>
      <c r="I132" s="7">
        <v>38.880000000000003</v>
      </c>
    </row>
    <row r="133" spans="1:9" x14ac:dyDescent="0.3">
      <c r="A133" s="30"/>
      <c r="C133" s="9"/>
      <c r="E133" s="9"/>
      <c r="G133" s="30"/>
      <c r="H133" s="8" t="s">
        <v>156</v>
      </c>
      <c r="I133" s="7">
        <v>0</v>
      </c>
    </row>
    <row r="134" spans="1:9" x14ac:dyDescent="0.3">
      <c r="A134" s="30"/>
      <c r="B134" s="124" t="s">
        <v>151</v>
      </c>
      <c r="C134" s="125"/>
      <c r="D134" s="124" t="s">
        <v>151</v>
      </c>
      <c r="E134" s="125"/>
      <c r="G134" s="30"/>
      <c r="H134" s="8" t="s">
        <v>157</v>
      </c>
      <c r="I134" s="7">
        <v>17.920000000000002</v>
      </c>
    </row>
    <row r="135" spans="1:9" x14ac:dyDescent="0.3">
      <c r="A135" s="30"/>
      <c r="B135" t="s">
        <v>161</v>
      </c>
      <c r="C135" s="9">
        <v>120</v>
      </c>
      <c r="D135" t="s">
        <v>175</v>
      </c>
      <c r="E135" s="9">
        <v>13.98</v>
      </c>
      <c r="G135" s="30"/>
      <c r="H135" s="8" t="s">
        <v>158</v>
      </c>
      <c r="I135" s="7">
        <f>22.46-18.96</f>
        <v>3.5</v>
      </c>
    </row>
    <row r="136" spans="1:9" x14ac:dyDescent="0.3">
      <c r="A136" s="30"/>
      <c r="C136" s="9"/>
      <c r="D136" t="s">
        <v>176</v>
      </c>
      <c r="E136" s="9">
        <v>18.649999999999999</v>
      </c>
      <c r="G136" s="30"/>
      <c r="H136" s="8" t="s">
        <v>159</v>
      </c>
      <c r="I136" s="7">
        <v>14</v>
      </c>
    </row>
    <row r="137" spans="1:9" x14ac:dyDescent="0.3">
      <c r="A137" s="30"/>
      <c r="C137" s="9"/>
      <c r="D137" t="s">
        <v>167</v>
      </c>
      <c r="E137" s="9">
        <v>10</v>
      </c>
      <c r="G137" s="30"/>
      <c r="H137" s="8"/>
      <c r="I137" s="59"/>
    </row>
    <row r="138" spans="1:9" x14ac:dyDescent="0.3">
      <c r="A138" s="30"/>
      <c r="C138" s="9"/>
      <c r="D138" t="s">
        <v>168</v>
      </c>
      <c r="E138" s="9">
        <v>120</v>
      </c>
      <c r="G138" s="30"/>
      <c r="H138" s="8"/>
      <c r="I138" s="7"/>
    </row>
    <row r="139" spans="1:9" x14ac:dyDescent="0.3">
      <c r="A139" s="30"/>
      <c r="C139" s="9"/>
      <c r="E139" s="30"/>
      <c r="G139" s="30"/>
      <c r="H139" s="8" t="s">
        <v>77</v>
      </c>
      <c r="I139" s="59">
        <v>71.94</v>
      </c>
    </row>
    <row r="140" spans="1:9" ht="15" thickBot="1" x14ac:dyDescent="0.35">
      <c r="A140" s="30"/>
      <c r="B140" s="124" t="s">
        <v>152</v>
      </c>
      <c r="C140" s="125"/>
      <c r="D140" s="124" t="s">
        <v>152</v>
      </c>
      <c r="E140" s="125"/>
      <c r="G140" s="30"/>
      <c r="H140" s="24"/>
      <c r="I140" s="25"/>
    </row>
    <row r="141" spans="1:9" ht="15.6" thickTop="1" thickBot="1" x14ac:dyDescent="0.35">
      <c r="A141" s="30"/>
      <c r="B141" t="s">
        <v>162</v>
      </c>
      <c r="C141" s="9">
        <v>24</v>
      </c>
      <c r="D141" s="10" t="s">
        <v>174</v>
      </c>
      <c r="E141" s="9">
        <v>15.33</v>
      </c>
      <c r="H141" s="19" t="s">
        <v>112</v>
      </c>
      <c r="I141" s="23">
        <f>SUM(I126:I140)</f>
        <v>260</v>
      </c>
    </row>
    <row r="142" spans="1:9" ht="15" thickTop="1" x14ac:dyDescent="0.3">
      <c r="A142" s="30"/>
      <c r="C142" s="30"/>
      <c r="D142" s="10"/>
      <c r="E142" s="9"/>
    </row>
    <row r="143" spans="1:9" x14ac:dyDescent="0.3">
      <c r="A143" s="30"/>
      <c r="B143" s="124" t="s">
        <v>153</v>
      </c>
      <c r="C143" s="125"/>
      <c r="D143" s="129" t="s">
        <v>153</v>
      </c>
      <c r="E143" s="130"/>
    </row>
    <row r="144" spans="1:9" x14ac:dyDescent="0.3">
      <c r="A144" s="30"/>
      <c r="B144" t="s">
        <v>108</v>
      </c>
      <c r="C144" s="30"/>
      <c r="D144" s="10" t="s">
        <v>177</v>
      </c>
      <c r="E144" s="9">
        <v>7.18</v>
      </c>
    </row>
    <row r="145" spans="1:5" x14ac:dyDescent="0.3">
      <c r="A145" s="30"/>
      <c r="C145" s="30"/>
      <c r="D145" s="10" t="s">
        <v>178</v>
      </c>
      <c r="E145" s="9">
        <v>14.5</v>
      </c>
    </row>
    <row r="146" spans="1:5" x14ac:dyDescent="0.3">
      <c r="A146" s="30"/>
      <c r="C146" s="30"/>
      <c r="D146" s="10"/>
      <c r="E146" s="9"/>
    </row>
    <row r="147" spans="1:5" x14ac:dyDescent="0.3">
      <c r="A147" s="30"/>
      <c r="B147" s="124" t="s">
        <v>154</v>
      </c>
      <c r="C147" s="125"/>
      <c r="D147" s="129" t="s">
        <v>154</v>
      </c>
      <c r="E147" s="130"/>
    </row>
    <row r="148" spans="1:5" x14ac:dyDescent="0.3">
      <c r="A148" s="30"/>
      <c r="B148" t="s">
        <v>108</v>
      </c>
      <c r="C148" s="30"/>
      <c r="D148" s="10" t="s">
        <v>174</v>
      </c>
      <c r="E148" s="9">
        <v>11.28</v>
      </c>
    </row>
    <row r="149" spans="1:5" x14ac:dyDescent="0.3">
      <c r="A149" s="30"/>
      <c r="C149" s="30"/>
      <c r="D149" s="10"/>
      <c r="E149" s="9"/>
    </row>
    <row r="150" spans="1:5" x14ac:dyDescent="0.3">
      <c r="A150" s="30"/>
      <c r="B150" s="124" t="s">
        <v>155</v>
      </c>
      <c r="C150" s="125"/>
      <c r="D150" s="129" t="s">
        <v>155</v>
      </c>
      <c r="E150" s="130"/>
    </row>
    <row r="151" spans="1:5" x14ac:dyDescent="0.3">
      <c r="A151" s="30"/>
      <c r="B151" t="s">
        <v>108</v>
      </c>
      <c r="C151" s="30"/>
      <c r="D151" s="10" t="s">
        <v>169</v>
      </c>
      <c r="E151" s="9">
        <v>3.5</v>
      </c>
    </row>
    <row r="152" spans="1:5" x14ac:dyDescent="0.3">
      <c r="A152" s="30"/>
      <c r="C152" s="30"/>
      <c r="D152" s="10" t="s">
        <v>170</v>
      </c>
      <c r="E152" s="9">
        <v>6.46</v>
      </c>
    </row>
    <row r="153" spans="1:5" x14ac:dyDescent="0.3">
      <c r="A153" s="30"/>
      <c r="C153" s="30"/>
      <c r="D153" s="10" t="s">
        <v>171</v>
      </c>
      <c r="E153" s="9">
        <v>28.92</v>
      </c>
    </row>
    <row r="154" spans="1:5" x14ac:dyDescent="0.3">
      <c r="A154" s="30"/>
      <c r="C154" s="30"/>
      <c r="D154" s="10"/>
      <c r="E154" s="9"/>
    </row>
    <row r="155" spans="1:5" x14ac:dyDescent="0.3">
      <c r="A155" s="30"/>
      <c r="B155" s="124" t="s">
        <v>156</v>
      </c>
      <c r="C155" s="125"/>
      <c r="D155" s="129" t="s">
        <v>156</v>
      </c>
      <c r="E155" s="130"/>
    </row>
    <row r="156" spans="1:5" x14ac:dyDescent="0.3">
      <c r="A156" s="30"/>
      <c r="B156" t="s">
        <v>123</v>
      </c>
      <c r="C156" s="9">
        <v>21.8</v>
      </c>
      <c r="D156" s="10" t="s">
        <v>175</v>
      </c>
      <c r="E156" s="9">
        <v>6.8</v>
      </c>
    </row>
    <row r="157" spans="1:5" x14ac:dyDescent="0.3">
      <c r="A157" s="30"/>
      <c r="C157" s="30"/>
      <c r="D157" s="10" t="s">
        <v>175</v>
      </c>
      <c r="E157" s="9">
        <v>15</v>
      </c>
    </row>
    <row r="158" spans="1:5" x14ac:dyDescent="0.3">
      <c r="A158" s="30"/>
      <c r="C158" s="30"/>
      <c r="D158" s="10"/>
      <c r="E158" s="9"/>
    </row>
    <row r="159" spans="1:5" x14ac:dyDescent="0.3">
      <c r="A159" s="30"/>
      <c r="B159" s="124" t="s">
        <v>157</v>
      </c>
      <c r="C159" s="125"/>
      <c r="D159" s="129" t="s">
        <v>157</v>
      </c>
      <c r="E159" s="130"/>
    </row>
    <row r="160" spans="1:5" x14ac:dyDescent="0.3">
      <c r="A160" s="30"/>
      <c r="B160" t="s">
        <v>108</v>
      </c>
      <c r="C160" s="30"/>
      <c r="D160" s="10" t="s">
        <v>174</v>
      </c>
      <c r="E160" s="9">
        <v>17.920000000000002</v>
      </c>
    </row>
    <row r="161" spans="1:9" x14ac:dyDescent="0.3">
      <c r="A161" s="30"/>
      <c r="C161" s="30"/>
      <c r="D161" s="10"/>
      <c r="E161" s="9"/>
    </row>
    <row r="162" spans="1:9" x14ac:dyDescent="0.3">
      <c r="A162" s="30"/>
      <c r="C162" s="30"/>
      <c r="D162" s="10"/>
      <c r="E162" s="9"/>
    </row>
    <row r="163" spans="1:9" x14ac:dyDescent="0.3">
      <c r="A163" s="30"/>
      <c r="B163" s="124" t="s">
        <v>163</v>
      </c>
      <c r="C163" s="125"/>
      <c r="D163" s="129" t="s">
        <v>163</v>
      </c>
      <c r="E163" s="130"/>
    </row>
    <row r="164" spans="1:9" x14ac:dyDescent="0.3">
      <c r="A164" s="30"/>
      <c r="B164" t="s">
        <v>123</v>
      </c>
      <c r="C164" s="9">
        <v>17.46</v>
      </c>
      <c r="D164" s="10" t="s">
        <v>175</v>
      </c>
      <c r="E164" s="9">
        <v>4.96</v>
      </c>
    </row>
    <row r="165" spans="1:9" x14ac:dyDescent="0.3">
      <c r="A165" s="30"/>
      <c r="B165" t="s">
        <v>164</v>
      </c>
      <c r="C165" s="9">
        <v>1.5</v>
      </c>
      <c r="D165" s="10" t="s">
        <v>172</v>
      </c>
      <c r="E165" s="9">
        <v>5</v>
      </c>
    </row>
    <row r="166" spans="1:9" x14ac:dyDescent="0.3">
      <c r="A166" s="30"/>
      <c r="C166" s="30"/>
      <c r="D166" s="10" t="s">
        <v>179</v>
      </c>
      <c r="E166" s="9">
        <v>12.5</v>
      </c>
    </row>
    <row r="167" spans="1:9" x14ac:dyDescent="0.3">
      <c r="A167" s="30"/>
      <c r="C167" s="30"/>
      <c r="E167" s="30"/>
    </row>
    <row r="168" spans="1:9" x14ac:dyDescent="0.3">
      <c r="A168" s="30"/>
      <c r="B168" s="124" t="s">
        <v>165</v>
      </c>
      <c r="C168" s="125"/>
      <c r="D168" s="124" t="s">
        <v>165</v>
      </c>
      <c r="E168" s="125"/>
    </row>
    <row r="169" spans="1:9" x14ac:dyDescent="0.3">
      <c r="A169" s="30"/>
      <c r="B169" t="s">
        <v>108</v>
      </c>
      <c r="C169" s="30"/>
      <c r="D169" t="s">
        <v>173</v>
      </c>
      <c r="E169" s="30"/>
    </row>
    <row r="170" spans="1:9" x14ac:dyDescent="0.3">
      <c r="A170" s="30"/>
      <c r="C170" s="30"/>
      <c r="E170" s="30"/>
    </row>
    <row r="171" spans="1:9" x14ac:dyDescent="0.3">
      <c r="A171" s="30"/>
      <c r="B171" s="124" t="s">
        <v>166</v>
      </c>
      <c r="C171" s="125"/>
      <c r="D171" s="124" t="s">
        <v>166</v>
      </c>
      <c r="E171" s="125"/>
    </row>
    <row r="172" spans="1:9" x14ac:dyDescent="0.3">
      <c r="A172" s="30"/>
      <c r="B172" t="s">
        <v>108</v>
      </c>
      <c r="C172" s="9"/>
      <c r="D172" t="s">
        <v>297</v>
      </c>
      <c r="E172" s="13">
        <v>14</v>
      </c>
    </row>
    <row r="173" spans="1:9" ht="15" thickBot="1" x14ac:dyDescent="0.35">
      <c r="A173" s="30"/>
      <c r="B173" s="39"/>
      <c r="C173" s="25"/>
      <c r="D173" s="39"/>
      <c r="E173" s="25"/>
    </row>
    <row r="174" spans="1:9" ht="15.6" thickTop="1" thickBot="1" x14ac:dyDescent="0.35">
      <c r="A174" s="30"/>
      <c r="B174" s="42" t="s">
        <v>26</v>
      </c>
      <c r="C174" s="61">
        <f>SUM(C125:C172)</f>
        <v>1044.76</v>
      </c>
      <c r="D174" s="43" t="s">
        <v>26</v>
      </c>
      <c r="E174" s="61">
        <f>SUM(E126:E173)</f>
        <v>972.81999999999994</v>
      </c>
    </row>
    <row r="175" spans="1:9" ht="19.2" thickTop="1" thickBot="1" x14ac:dyDescent="0.4">
      <c r="A175" s="30"/>
      <c r="B175" s="126" t="s">
        <v>34</v>
      </c>
      <c r="C175" s="127"/>
      <c r="D175" s="127"/>
      <c r="E175" s="128"/>
      <c r="H175" s="126" t="s">
        <v>182</v>
      </c>
      <c r="I175" s="128"/>
    </row>
    <row r="176" spans="1:9" ht="15" thickTop="1" x14ac:dyDescent="0.3">
      <c r="A176" s="30"/>
      <c r="B176" t="s">
        <v>224</v>
      </c>
      <c r="C176" s="9">
        <v>300</v>
      </c>
      <c r="E176" s="9"/>
      <c r="H176" s="4" t="s">
        <v>46</v>
      </c>
      <c r="I176" s="53">
        <v>300</v>
      </c>
    </row>
    <row r="177" spans="1:9" x14ac:dyDescent="0.3">
      <c r="A177" s="30"/>
      <c r="C177" s="9"/>
      <c r="E177" s="9"/>
      <c r="H177" s="5" t="s">
        <v>180</v>
      </c>
      <c r="I177" s="9">
        <v>25</v>
      </c>
    </row>
    <row r="178" spans="1:9" x14ac:dyDescent="0.3">
      <c r="A178" s="30"/>
      <c r="B178" s="124" t="s">
        <v>184</v>
      </c>
      <c r="C178" s="125"/>
      <c r="D178" s="124" t="s">
        <v>184</v>
      </c>
      <c r="E178" s="125"/>
      <c r="H178" s="5" t="s">
        <v>181</v>
      </c>
      <c r="I178" s="9">
        <f>125.44-98</f>
        <v>27.439999999999998</v>
      </c>
    </row>
    <row r="179" spans="1:9" x14ac:dyDescent="0.3">
      <c r="A179" s="30"/>
      <c r="B179" t="s">
        <v>108</v>
      </c>
      <c r="C179" s="9"/>
      <c r="D179" t="s">
        <v>186</v>
      </c>
      <c r="E179" s="9">
        <v>25</v>
      </c>
      <c r="H179" s="5"/>
      <c r="I179" s="38"/>
    </row>
    <row r="180" spans="1:9" x14ac:dyDescent="0.3">
      <c r="A180" s="30"/>
      <c r="C180" s="9"/>
      <c r="E180" s="9"/>
      <c r="H180" s="5"/>
      <c r="I180" s="9"/>
    </row>
    <row r="181" spans="1:9" x14ac:dyDescent="0.3">
      <c r="A181" s="30"/>
      <c r="B181" s="124" t="s">
        <v>181</v>
      </c>
      <c r="C181" s="125"/>
      <c r="D181" s="124" t="s">
        <v>181</v>
      </c>
      <c r="E181" s="125"/>
      <c r="H181" s="5" t="s">
        <v>183</v>
      </c>
      <c r="I181" s="38">
        <v>247.56</v>
      </c>
    </row>
    <row r="182" spans="1:9" x14ac:dyDescent="0.3">
      <c r="A182" s="30"/>
      <c r="B182" t="s">
        <v>185</v>
      </c>
      <c r="C182" s="9">
        <v>68</v>
      </c>
      <c r="D182" t="s">
        <v>43</v>
      </c>
      <c r="E182" s="9">
        <v>85</v>
      </c>
      <c r="H182" s="5"/>
      <c r="I182" s="9"/>
    </row>
    <row r="183" spans="1:9" ht="15" thickBot="1" x14ac:dyDescent="0.35">
      <c r="A183" s="30"/>
      <c r="B183" t="s">
        <v>89</v>
      </c>
      <c r="C183" s="9">
        <v>30</v>
      </c>
      <c r="D183" t="s">
        <v>187</v>
      </c>
      <c r="E183" s="9">
        <v>40.44</v>
      </c>
      <c r="H183" s="14"/>
      <c r="I183" s="25"/>
    </row>
    <row r="184" spans="1:9" ht="15.6" thickTop="1" thickBot="1" x14ac:dyDescent="0.35">
      <c r="A184" s="30"/>
      <c r="C184" s="9"/>
      <c r="E184" s="9"/>
      <c r="H184" s="19" t="s">
        <v>112</v>
      </c>
      <c r="I184" s="23">
        <f>SUM(I177:I183)</f>
        <v>300</v>
      </c>
    </row>
    <row r="185" spans="1:9" ht="15" thickTop="1" x14ac:dyDescent="0.3">
      <c r="A185" s="30"/>
      <c r="B185" s="124" t="s">
        <v>188</v>
      </c>
      <c r="C185" s="125"/>
      <c r="D185" s="124" t="s">
        <v>188</v>
      </c>
      <c r="E185" s="125"/>
    </row>
    <row r="186" spans="1:9" x14ac:dyDescent="0.3">
      <c r="A186" s="30"/>
      <c r="B186" t="s">
        <v>109</v>
      </c>
      <c r="C186" s="9">
        <v>18000</v>
      </c>
      <c r="D186" t="s">
        <v>196</v>
      </c>
      <c r="E186" s="9">
        <v>2880</v>
      </c>
      <c r="I186" s="10"/>
    </row>
    <row r="187" spans="1:9" x14ac:dyDescent="0.3">
      <c r="A187" s="30"/>
      <c r="B187" t="s">
        <v>87</v>
      </c>
      <c r="C187" s="9">
        <v>1593.75</v>
      </c>
      <c r="D187" t="s">
        <v>197</v>
      </c>
      <c r="E187" s="9">
        <f>2790.04+203.74</f>
        <v>2993.7799999999997</v>
      </c>
      <c r="I187" s="10"/>
    </row>
    <row r="188" spans="1:9" x14ac:dyDescent="0.3">
      <c r="A188" s="30"/>
      <c r="B188" t="s">
        <v>88</v>
      </c>
      <c r="C188" s="9">
        <v>4400</v>
      </c>
      <c r="D188" t="s">
        <v>198</v>
      </c>
      <c r="E188" s="9">
        <v>2923.5</v>
      </c>
      <c r="I188" s="10"/>
    </row>
    <row r="189" spans="1:9" x14ac:dyDescent="0.3">
      <c r="A189" s="30"/>
      <c r="B189" t="s">
        <v>123</v>
      </c>
      <c r="C189" s="9">
        <v>643.94999999999993</v>
      </c>
      <c r="D189" t="s">
        <v>199</v>
      </c>
      <c r="E189" s="9">
        <v>11066</v>
      </c>
      <c r="I189" s="27"/>
    </row>
    <row r="190" spans="1:9" x14ac:dyDescent="0.3">
      <c r="A190" s="30"/>
      <c r="B190" t="s">
        <v>89</v>
      </c>
      <c r="C190" s="9">
        <v>904.34</v>
      </c>
      <c r="D190" t="s">
        <v>201</v>
      </c>
      <c r="E190" s="9">
        <v>195.7</v>
      </c>
      <c r="I190" s="10"/>
    </row>
    <row r="191" spans="1:9" x14ac:dyDescent="0.3">
      <c r="A191" s="30"/>
      <c r="B191" t="s">
        <v>189</v>
      </c>
      <c r="C191" s="9">
        <v>300</v>
      </c>
      <c r="D191" t="s">
        <v>202</v>
      </c>
      <c r="E191" s="9">
        <v>132</v>
      </c>
      <c r="I191" s="10"/>
    </row>
    <row r="192" spans="1:9" x14ac:dyDescent="0.3">
      <c r="A192" s="30"/>
      <c r="B192" t="s">
        <v>190</v>
      </c>
      <c r="C192" s="9">
        <v>203.74</v>
      </c>
      <c r="D192" t="s">
        <v>200</v>
      </c>
      <c r="E192" s="9">
        <v>550</v>
      </c>
      <c r="I192" s="10"/>
    </row>
    <row r="193" spans="1:9" x14ac:dyDescent="0.3">
      <c r="A193" s="30"/>
      <c r="C193" s="9"/>
      <c r="D193" t="s">
        <v>203</v>
      </c>
      <c r="E193" s="9">
        <v>68.400000000000006</v>
      </c>
      <c r="I193" s="10"/>
    </row>
    <row r="194" spans="1:9" x14ac:dyDescent="0.3">
      <c r="A194" s="30"/>
      <c r="C194" s="9"/>
      <c r="D194" s="60" t="s">
        <v>204</v>
      </c>
      <c r="E194" s="9">
        <v>310.5</v>
      </c>
      <c r="I194" s="27"/>
    </row>
    <row r="195" spans="1:9" x14ac:dyDescent="0.3">
      <c r="A195" s="30"/>
      <c r="C195" s="9"/>
      <c r="D195" s="60" t="s">
        <v>205</v>
      </c>
      <c r="E195" s="9">
        <v>235.55</v>
      </c>
      <c r="I195" s="27"/>
    </row>
    <row r="196" spans="1:9" x14ac:dyDescent="0.3">
      <c r="A196" s="30"/>
      <c r="C196" s="9"/>
      <c r="D196" s="60" t="s">
        <v>192</v>
      </c>
      <c r="E196" s="9">
        <v>136.72999999999999</v>
      </c>
      <c r="I196" s="27"/>
    </row>
    <row r="197" spans="1:9" x14ac:dyDescent="0.3">
      <c r="A197" s="30"/>
      <c r="C197" s="9"/>
      <c r="D197" s="60" t="s">
        <v>191</v>
      </c>
      <c r="E197" s="9">
        <v>74.540000000000006</v>
      </c>
      <c r="I197" s="27"/>
    </row>
    <row r="198" spans="1:9" x14ac:dyDescent="0.3">
      <c r="A198" s="30"/>
      <c r="C198" s="9"/>
      <c r="D198" s="10" t="s">
        <v>193</v>
      </c>
      <c r="E198" s="9">
        <v>42.38</v>
      </c>
      <c r="I198" s="27"/>
    </row>
    <row r="199" spans="1:9" x14ac:dyDescent="0.3">
      <c r="A199" s="30"/>
      <c r="C199" s="9"/>
      <c r="D199" s="10" t="s">
        <v>206</v>
      </c>
      <c r="E199" s="9">
        <v>126.02</v>
      </c>
      <c r="I199" s="27"/>
    </row>
    <row r="200" spans="1:9" x14ac:dyDescent="0.3">
      <c r="A200" s="30"/>
      <c r="C200" s="9"/>
      <c r="D200" s="10" t="s">
        <v>207</v>
      </c>
      <c r="E200" s="9">
        <v>230.37</v>
      </c>
      <c r="I200" s="27"/>
    </row>
    <row r="201" spans="1:9" x14ac:dyDescent="0.3">
      <c r="A201" s="30"/>
      <c r="C201" s="9"/>
      <c r="D201" s="10" t="s">
        <v>318</v>
      </c>
      <c r="E201" s="9">
        <v>64</v>
      </c>
      <c r="I201" s="10"/>
    </row>
    <row r="202" spans="1:9" x14ac:dyDescent="0.3">
      <c r="A202" s="30"/>
      <c r="C202" s="9"/>
      <c r="D202" s="10" t="s">
        <v>208</v>
      </c>
      <c r="E202" s="9">
        <v>567.1</v>
      </c>
      <c r="I202" s="10"/>
    </row>
    <row r="203" spans="1:9" x14ac:dyDescent="0.3">
      <c r="A203" s="30"/>
      <c r="C203" s="9"/>
      <c r="D203" s="10" t="s">
        <v>209</v>
      </c>
      <c r="E203" s="9">
        <v>371</v>
      </c>
      <c r="I203" s="10"/>
    </row>
    <row r="204" spans="1:9" x14ac:dyDescent="0.3">
      <c r="A204" s="30"/>
      <c r="C204" s="9"/>
      <c r="D204" s="10" t="s">
        <v>210</v>
      </c>
      <c r="E204" s="9">
        <v>34.22</v>
      </c>
      <c r="I204" s="10"/>
    </row>
    <row r="205" spans="1:9" x14ac:dyDescent="0.3">
      <c r="A205" s="30"/>
      <c r="C205" s="9"/>
      <c r="D205" s="10" t="s">
        <v>217</v>
      </c>
      <c r="E205" s="9">
        <v>300</v>
      </c>
      <c r="I205" s="10"/>
    </row>
    <row r="206" spans="1:9" x14ac:dyDescent="0.3">
      <c r="A206" s="30"/>
      <c r="C206" s="9"/>
      <c r="D206" s="10" t="s">
        <v>194</v>
      </c>
      <c r="E206" s="9">
        <v>106</v>
      </c>
      <c r="I206" s="10"/>
    </row>
    <row r="207" spans="1:9" x14ac:dyDescent="0.3">
      <c r="A207" s="30"/>
      <c r="C207" s="9"/>
      <c r="D207" s="10" t="s">
        <v>211</v>
      </c>
      <c r="E207" s="9">
        <v>191</v>
      </c>
      <c r="I207" s="10"/>
    </row>
    <row r="208" spans="1:9" x14ac:dyDescent="0.3">
      <c r="A208" s="30"/>
      <c r="C208" s="9"/>
      <c r="D208" s="10" t="s">
        <v>212</v>
      </c>
      <c r="E208" s="9">
        <v>200</v>
      </c>
      <c r="I208" s="10"/>
    </row>
    <row r="209" spans="1:9" x14ac:dyDescent="0.3">
      <c r="A209" s="30"/>
      <c r="C209" s="9"/>
      <c r="D209" s="10" t="s">
        <v>213</v>
      </c>
      <c r="E209" s="9">
        <v>151.5</v>
      </c>
      <c r="I209" s="10"/>
    </row>
    <row r="210" spans="1:9" x14ac:dyDescent="0.3">
      <c r="A210" s="30"/>
      <c r="C210" s="9"/>
      <c r="D210" s="10" t="s">
        <v>214</v>
      </c>
      <c r="E210" s="9">
        <v>449.5</v>
      </c>
      <c r="I210" s="27"/>
    </row>
    <row r="211" spans="1:9" x14ac:dyDescent="0.3">
      <c r="A211" s="30"/>
      <c r="C211" s="9"/>
      <c r="D211" s="10" t="s">
        <v>195</v>
      </c>
      <c r="E211" s="9">
        <v>1238.5</v>
      </c>
      <c r="I211" s="10"/>
    </row>
    <row r="212" spans="1:9" x14ac:dyDescent="0.3">
      <c r="A212" s="30"/>
      <c r="C212" s="9"/>
      <c r="D212" s="10" t="s">
        <v>215</v>
      </c>
      <c r="E212" s="9">
        <v>280.42</v>
      </c>
      <c r="I212" s="10"/>
    </row>
    <row r="213" spans="1:9" x14ac:dyDescent="0.3">
      <c r="A213" s="30"/>
      <c r="C213" s="9"/>
      <c r="D213" s="10" t="s">
        <v>216</v>
      </c>
      <c r="E213" s="9">
        <v>94.78</v>
      </c>
      <c r="I213" s="27"/>
    </row>
    <row r="214" spans="1:9" x14ac:dyDescent="0.3">
      <c r="A214" s="30"/>
      <c r="C214" s="9"/>
      <c r="D214" s="10" t="s">
        <v>342</v>
      </c>
      <c r="E214" s="13">
        <f>32.29+247.56</f>
        <v>279.85000000000002</v>
      </c>
      <c r="I214" s="10"/>
    </row>
    <row r="215" spans="1:9" x14ac:dyDescent="0.3">
      <c r="A215" s="30"/>
      <c r="C215" s="9"/>
      <c r="D215" s="10"/>
      <c r="E215" s="38"/>
      <c r="I215" s="10"/>
    </row>
    <row r="216" spans="1:9" ht="15" thickBot="1" x14ac:dyDescent="0.35">
      <c r="A216" s="30"/>
      <c r="B216" s="39"/>
      <c r="C216" s="25"/>
      <c r="D216" s="39"/>
      <c r="E216" s="25"/>
      <c r="I216" s="10"/>
    </row>
    <row r="217" spans="1:9" ht="15.6" thickTop="1" thickBot="1" x14ac:dyDescent="0.35">
      <c r="A217" s="30"/>
      <c r="B217" s="42" t="s">
        <v>26</v>
      </c>
      <c r="C217" s="61">
        <f>SUM(C176:C194)</f>
        <v>26443.780000000002</v>
      </c>
      <c r="D217" s="62" t="s">
        <v>26</v>
      </c>
      <c r="E217" s="61">
        <f>SUM(E179:E216)</f>
        <v>26443.78</v>
      </c>
      <c r="I217" s="10"/>
    </row>
    <row r="218" spans="1:9" ht="19.2" thickTop="1" thickBot="1" x14ac:dyDescent="0.4">
      <c r="A218" s="30"/>
      <c r="B218" s="126" t="s">
        <v>35</v>
      </c>
      <c r="C218" s="127"/>
      <c r="D218" s="127"/>
      <c r="E218" s="128"/>
      <c r="H218" s="126" t="s">
        <v>229</v>
      </c>
      <c r="I218" s="128"/>
    </row>
    <row r="219" spans="1:9" ht="15" thickTop="1" x14ac:dyDescent="0.3">
      <c r="A219" s="30"/>
      <c r="B219" t="s">
        <v>224</v>
      </c>
      <c r="C219" s="9">
        <v>200</v>
      </c>
      <c r="E219" s="9"/>
      <c r="H219" s="4" t="s">
        <v>46</v>
      </c>
      <c r="I219" s="53">
        <v>200</v>
      </c>
    </row>
    <row r="220" spans="1:9" x14ac:dyDescent="0.3">
      <c r="A220" s="30"/>
      <c r="C220" s="9"/>
      <c r="E220" s="9"/>
      <c r="H220" s="5" t="s">
        <v>225</v>
      </c>
      <c r="I220" s="9">
        <v>15.55</v>
      </c>
    </row>
    <row r="221" spans="1:9" x14ac:dyDescent="0.3">
      <c r="A221" s="30"/>
      <c r="B221" s="124" t="s">
        <v>230</v>
      </c>
      <c r="C221" s="125"/>
      <c r="D221" s="124" t="s">
        <v>230</v>
      </c>
      <c r="E221" s="125"/>
      <c r="H221" s="5" t="s">
        <v>226</v>
      </c>
      <c r="I221" s="9">
        <v>20.41</v>
      </c>
    </row>
    <row r="222" spans="1:9" x14ac:dyDescent="0.3">
      <c r="A222" s="30"/>
      <c r="B222" t="s">
        <v>108</v>
      </c>
      <c r="C222" s="9"/>
      <c r="D222" t="s">
        <v>175</v>
      </c>
      <c r="E222" s="9">
        <v>16.690000000000001</v>
      </c>
      <c r="H222" s="5" t="s">
        <v>227</v>
      </c>
      <c r="I222" s="9">
        <v>102.54</v>
      </c>
    </row>
    <row r="223" spans="1:9" x14ac:dyDescent="0.3">
      <c r="A223" s="30"/>
      <c r="B223" t="s">
        <v>218</v>
      </c>
      <c r="C223" s="9">
        <v>16.690000000000001</v>
      </c>
      <c r="E223" s="9"/>
      <c r="H223" s="5" t="s">
        <v>221</v>
      </c>
      <c r="I223" s="9">
        <v>36.5</v>
      </c>
    </row>
    <row r="224" spans="1:9" x14ac:dyDescent="0.3">
      <c r="A224" s="30"/>
      <c r="C224" s="30"/>
      <c r="F224" s="44"/>
      <c r="H224" s="5" t="s">
        <v>228</v>
      </c>
      <c r="I224" s="9">
        <v>25</v>
      </c>
    </row>
    <row r="225" spans="1:9" x14ac:dyDescent="0.3">
      <c r="A225" s="30"/>
      <c r="B225" s="124" t="s">
        <v>219</v>
      </c>
      <c r="C225" s="125"/>
      <c r="D225" s="124" t="s">
        <v>219</v>
      </c>
      <c r="E225" s="125"/>
      <c r="H225" s="5"/>
      <c r="I225" s="9"/>
    </row>
    <row r="226" spans="1:9" ht="15" thickBot="1" x14ac:dyDescent="0.35">
      <c r="A226" s="30"/>
      <c r="B226" t="s">
        <v>108</v>
      </c>
      <c r="C226" s="9"/>
      <c r="D226" t="s">
        <v>175</v>
      </c>
      <c r="E226" s="9">
        <v>15.55</v>
      </c>
      <c r="H226" s="14"/>
      <c r="I226" s="25"/>
    </row>
    <row r="227" spans="1:9" ht="15.6" thickTop="1" thickBot="1" x14ac:dyDescent="0.35">
      <c r="A227" s="30"/>
      <c r="C227" s="9"/>
      <c r="E227" s="9"/>
      <c r="H227" s="19" t="s">
        <v>112</v>
      </c>
      <c r="I227" s="23">
        <f>SUM(I220:I226)</f>
        <v>200</v>
      </c>
    </row>
    <row r="228" spans="1:9" ht="15" thickTop="1" x14ac:dyDescent="0.3">
      <c r="A228" s="30"/>
      <c r="B228" s="124" t="s">
        <v>220</v>
      </c>
      <c r="C228" s="125"/>
      <c r="D228" s="124" t="s">
        <v>220</v>
      </c>
      <c r="E228" s="125"/>
    </row>
    <row r="229" spans="1:9" x14ac:dyDescent="0.3">
      <c r="A229" s="30"/>
      <c r="B229" t="s">
        <v>59</v>
      </c>
      <c r="C229" s="9">
        <v>96</v>
      </c>
      <c r="D229" t="s">
        <v>231</v>
      </c>
      <c r="E229" s="9">
        <v>96</v>
      </c>
    </row>
    <row r="230" spans="1:9" x14ac:dyDescent="0.3">
      <c r="A230" s="30"/>
      <c r="C230" s="9"/>
      <c r="D230" t="s">
        <v>226</v>
      </c>
      <c r="E230" s="9">
        <v>20.41</v>
      </c>
    </row>
    <row r="231" spans="1:9" x14ac:dyDescent="0.3">
      <c r="A231" s="30"/>
      <c r="C231" s="30"/>
      <c r="E231" s="9"/>
    </row>
    <row r="232" spans="1:9" x14ac:dyDescent="0.3">
      <c r="A232" s="30"/>
      <c r="B232" s="124" t="s">
        <v>221</v>
      </c>
      <c r="C232" s="125"/>
      <c r="D232" s="124" t="s">
        <v>221</v>
      </c>
      <c r="E232" s="125"/>
    </row>
    <row r="233" spans="1:9" x14ac:dyDescent="0.3">
      <c r="A233" s="30"/>
      <c r="B233" t="s">
        <v>108</v>
      </c>
      <c r="C233" s="9"/>
      <c r="D233" t="s">
        <v>175</v>
      </c>
      <c r="E233" s="9">
        <v>20</v>
      </c>
    </row>
    <row r="234" spans="1:9" x14ac:dyDescent="0.3">
      <c r="A234" s="30"/>
      <c r="C234" s="30"/>
      <c r="D234" t="s">
        <v>284</v>
      </c>
      <c r="E234" s="9">
        <v>16.5</v>
      </c>
    </row>
    <row r="235" spans="1:9" x14ac:dyDescent="0.3">
      <c r="A235" s="30"/>
      <c r="C235" s="30"/>
      <c r="E235" s="9"/>
    </row>
    <row r="236" spans="1:9" x14ac:dyDescent="0.3">
      <c r="A236" s="30"/>
      <c r="B236" s="124" t="s">
        <v>222</v>
      </c>
      <c r="C236" s="125"/>
      <c r="D236" s="124" t="s">
        <v>222</v>
      </c>
      <c r="E236" s="125"/>
    </row>
    <row r="237" spans="1:9" x14ac:dyDescent="0.3">
      <c r="A237" s="30"/>
      <c r="B237" t="s">
        <v>108</v>
      </c>
      <c r="C237" s="9"/>
      <c r="D237" t="s">
        <v>175</v>
      </c>
      <c r="E237" s="9">
        <v>25</v>
      </c>
    </row>
    <row r="238" spans="1:9" x14ac:dyDescent="0.3">
      <c r="A238" s="30"/>
      <c r="C238" s="30"/>
      <c r="E238" s="9"/>
    </row>
    <row r="239" spans="1:9" x14ac:dyDescent="0.3">
      <c r="A239" s="30"/>
      <c r="B239" s="124" t="s">
        <v>223</v>
      </c>
      <c r="C239" s="125"/>
      <c r="D239" s="124" t="s">
        <v>223</v>
      </c>
      <c r="E239" s="125"/>
    </row>
    <row r="240" spans="1:9" x14ac:dyDescent="0.3">
      <c r="A240" s="30"/>
      <c r="B240" t="s">
        <v>59</v>
      </c>
      <c r="C240" s="9">
        <v>940</v>
      </c>
      <c r="D240" t="s">
        <v>232</v>
      </c>
      <c r="E240" s="9">
        <v>1225</v>
      </c>
    </row>
    <row r="241" spans="1:9" x14ac:dyDescent="0.3">
      <c r="A241" s="30"/>
      <c r="B241" t="s">
        <v>87</v>
      </c>
      <c r="C241" s="9">
        <v>199.75</v>
      </c>
      <c r="D241" t="s">
        <v>141</v>
      </c>
      <c r="E241" s="9">
        <v>692.84</v>
      </c>
    </row>
    <row r="242" spans="1:9" x14ac:dyDescent="0.3">
      <c r="A242" s="30"/>
      <c r="B242" t="s">
        <v>88</v>
      </c>
      <c r="C242" s="9">
        <v>500</v>
      </c>
      <c r="D242" t="s">
        <v>233</v>
      </c>
      <c r="E242" s="9">
        <v>9.6</v>
      </c>
    </row>
    <row r="243" spans="1:9" x14ac:dyDescent="0.3">
      <c r="A243" s="30"/>
      <c r="B243" t="s">
        <v>123</v>
      </c>
      <c r="C243" s="9">
        <v>69</v>
      </c>
      <c r="D243" t="s">
        <v>234</v>
      </c>
      <c r="E243" s="9">
        <v>34.5</v>
      </c>
    </row>
    <row r="244" spans="1:9" x14ac:dyDescent="0.3">
      <c r="A244" s="30"/>
      <c r="B244" t="s">
        <v>89</v>
      </c>
      <c r="C244" s="9">
        <v>300</v>
      </c>
      <c r="D244" t="s">
        <v>235</v>
      </c>
      <c r="E244" s="9">
        <v>103.5</v>
      </c>
    </row>
    <row r="245" spans="1:9" x14ac:dyDescent="0.3">
      <c r="A245" s="30"/>
      <c r="C245" s="9"/>
      <c r="D245" t="s">
        <v>329</v>
      </c>
      <c r="E245" s="13">
        <v>45.85</v>
      </c>
    </row>
    <row r="246" spans="1:9" x14ac:dyDescent="0.3">
      <c r="A246" s="30"/>
      <c r="C246" s="9"/>
      <c r="E246" s="9"/>
    </row>
    <row r="247" spans="1:9" ht="15" thickBot="1" x14ac:dyDescent="0.35">
      <c r="A247" s="30"/>
      <c r="B247" s="39"/>
      <c r="C247" s="25"/>
      <c r="D247" s="39"/>
      <c r="E247" s="25"/>
    </row>
    <row r="248" spans="1:9" ht="15.6" thickTop="1" thickBot="1" x14ac:dyDescent="0.35">
      <c r="A248" s="30"/>
      <c r="B248" s="42" t="s">
        <v>26</v>
      </c>
      <c r="C248" s="61">
        <f>SUM(C219:C247)</f>
        <v>2321.44</v>
      </c>
      <c r="D248" s="42" t="s">
        <v>26</v>
      </c>
      <c r="E248" s="61">
        <f>SUM(E220:E247)</f>
        <v>2321.44</v>
      </c>
    </row>
    <row r="249" spans="1:9" ht="19.2" thickTop="1" thickBot="1" x14ac:dyDescent="0.4">
      <c r="A249" s="30"/>
      <c r="B249" s="126" t="s">
        <v>36</v>
      </c>
      <c r="C249" s="127"/>
      <c r="D249" s="127"/>
      <c r="E249" s="128"/>
      <c r="H249" s="126" t="s">
        <v>254</v>
      </c>
      <c r="I249" s="128"/>
    </row>
    <row r="250" spans="1:9" ht="15" thickTop="1" x14ac:dyDescent="0.3">
      <c r="A250" s="30"/>
      <c r="B250" t="s">
        <v>224</v>
      </c>
      <c r="C250" s="9">
        <v>1500</v>
      </c>
      <c r="E250" s="9"/>
      <c r="H250" s="4" t="s">
        <v>46</v>
      </c>
      <c r="I250" s="63">
        <v>1500</v>
      </c>
    </row>
    <row r="251" spans="1:9" x14ac:dyDescent="0.3">
      <c r="A251" s="30"/>
      <c r="C251" s="9"/>
      <c r="E251" s="9"/>
      <c r="H251" s="5" t="s">
        <v>237</v>
      </c>
      <c r="I251" s="7">
        <v>51.54</v>
      </c>
    </row>
    <row r="252" spans="1:9" x14ac:dyDescent="0.3">
      <c r="A252" s="30"/>
      <c r="C252" s="9"/>
      <c r="D252" s="44" t="s">
        <v>255</v>
      </c>
      <c r="E252" s="9">
        <v>51.54</v>
      </c>
      <c r="H252" s="5" t="s">
        <v>238</v>
      </c>
      <c r="I252" s="7">
        <v>35.25</v>
      </c>
    </row>
    <row r="253" spans="1:9" x14ac:dyDescent="0.3">
      <c r="A253" s="30"/>
      <c r="C253" s="9"/>
      <c r="D253" s="44" t="s">
        <v>241</v>
      </c>
      <c r="E253" s="9">
        <v>77</v>
      </c>
      <c r="H253" s="5" t="s">
        <v>239</v>
      </c>
      <c r="I253" s="7">
        <v>156.38999999999999</v>
      </c>
    </row>
    <row r="254" spans="1:9" x14ac:dyDescent="0.3">
      <c r="A254" s="30"/>
      <c r="C254" s="9"/>
      <c r="D254" s="44"/>
      <c r="E254" s="9"/>
      <c r="H254" s="5" t="s">
        <v>240</v>
      </c>
      <c r="I254" s="7">
        <v>42.33</v>
      </c>
    </row>
    <row r="255" spans="1:9" x14ac:dyDescent="0.3">
      <c r="A255" s="30"/>
      <c r="B255" s="124" t="s">
        <v>256</v>
      </c>
      <c r="C255" s="125"/>
      <c r="D255" s="124" t="s">
        <v>256</v>
      </c>
      <c r="E255" s="125"/>
      <c r="H255" s="5" t="s">
        <v>241</v>
      </c>
      <c r="I255" s="7">
        <v>77</v>
      </c>
    </row>
    <row r="256" spans="1:9" x14ac:dyDescent="0.3">
      <c r="A256" s="30"/>
      <c r="B256" t="s">
        <v>259</v>
      </c>
      <c r="C256" s="9">
        <v>4615</v>
      </c>
      <c r="D256" s="68" t="s">
        <v>257</v>
      </c>
      <c r="E256" s="69">
        <v>2950</v>
      </c>
      <c r="H256" s="64" t="s">
        <v>242</v>
      </c>
      <c r="I256" s="52">
        <v>297.17</v>
      </c>
    </row>
    <row r="257" spans="1:9" x14ac:dyDescent="0.3">
      <c r="A257" s="30"/>
      <c r="B257" s="44" t="s">
        <v>260</v>
      </c>
      <c r="C257" s="9">
        <v>425</v>
      </c>
      <c r="D257" s="68" t="s">
        <v>304</v>
      </c>
      <c r="E257" s="9">
        <f>876.06+2044.14</f>
        <v>2920.2</v>
      </c>
      <c r="H257" s="5" t="s">
        <v>152</v>
      </c>
      <c r="I257" s="7">
        <v>24</v>
      </c>
    </row>
    <row r="258" spans="1:9" x14ac:dyDescent="0.3">
      <c r="A258" s="30"/>
      <c r="B258" s="44" t="s">
        <v>261</v>
      </c>
      <c r="C258" s="9">
        <v>79.3</v>
      </c>
      <c r="D258" t="s">
        <v>258</v>
      </c>
      <c r="E258" s="9">
        <v>306</v>
      </c>
      <c r="H258" s="5" t="s">
        <v>243</v>
      </c>
      <c r="I258" s="9">
        <v>24</v>
      </c>
    </row>
    <row r="259" spans="1:9" x14ac:dyDescent="0.3">
      <c r="A259" s="30"/>
      <c r="B259" s="44" t="s">
        <v>88</v>
      </c>
      <c r="C259" s="9">
        <v>1250</v>
      </c>
      <c r="D259" s="44" t="s">
        <v>303</v>
      </c>
      <c r="E259" s="9">
        <f>183.8-74.47</f>
        <v>109.33000000000001</v>
      </c>
      <c r="H259" s="5" t="s">
        <v>244</v>
      </c>
      <c r="I259" s="9">
        <f>80.83-20.03</f>
        <v>60.8</v>
      </c>
    </row>
    <row r="260" spans="1:9" x14ac:dyDescent="0.3">
      <c r="A260" s="30"/>
      <c r="B260" s="44"/>
      <c r="C260" s="9"/>
      <c r="D260" s="44" t="s">
        <v>302</v>
      </c>
      <c r="E260" s="9">
        <v>74.47</v>
      </c>
      <c r="H260" s="64" t="s">
        <v>245</v>
      </c>
      <c r="I260" s="52">
        <v>40.549999999999997</v>
      </c>
    </row>
    <row r="261" spans="1:9" x14ac:dyDescent="0.3">
      <c r="A261" s="30"/>
      <c r="B261" s="44"/>
      <c r="C261" s="9"/>
      <c r="D261" s="44" t="s">
        <v>327</v>
      </c>
      <c r="E261" s="13">
        <v>44.55</v>
      </c>
      <c r="H261" s="5" t="s">
        <v>246</v>
      </c>
      <c r="I261" s="9">
        <v>15</v>
      </c>
    </row>
    <row r="262" spans="1:9" x14ac:dyDescent="0.3">
      <c r="A262" s="30"/>
      <c r="B262" s="44"/>
      <c r="C262" s="9"/>
      <c r="F262" s="44"/>
      <c r="H262" s="5" t="s">
        <v>247</v>
      </c>
      <c r="I262" s="9">
        <v>10.67</v>
      </c>
    </row>
    <row r="263" spans="1:9" x14ac:dyDescent="0.3">
      <c r="A263" s="30"/>
      <c r="B263" s="44"/>
      <c r="C263" s="9"/>
      <c r="D263" s="44"/>
      <c r="E263" s="9"/>
      <c r="H263" s="5" t="s">
        <v>248</v>
      </c>
      <c r="I263" s="9">
        <v>42</v>
      </c>
    </row>
    <row r="264" spans="1:9" x14ac:dyDescent="0.3">
      <c r="A264" s="30"/>
      <c r="B264" s="124" t="s">
        <v>262</v>
      </c>
      <c r="C264" s="125"/>
      <c r="D264" s="124" t="s">
        <v>262</v>
      </c>
      <c r="E264" s="125"/>
      <c r="H264" s="64" t="s">
        <v>249</v>
      </c>
      <c r="I264" s="52">
        <v>10.27</v>
      </c>
    </row>
    <row r="265" spans="1:9" x14ac:dyDescent="0.3">
      <c r="A265" s="30"/>
      <c r="B265" s="44" t="s">
        <v>108</v>
      </c>
      <c r="C265" s="9"/>
      <c r="D265" s="44" t="s">
        <v>300</v>
      </c>
      <c r="E265" s="9">
        <v>10.88</v>
      </c>
      <c r="H265" s="64" t="s">
        <v>250</v>
      </c>
      <c r="I265" s="52">
        <f>171.16-50</f>
        <v>121.16</v>
      </c>
    </row>
    <row r="266" spans="1:9" x14ac:dyDescent="0.3">
      <c r="A266" s="30"/>
      <c r="B266" s="44"/>
      <c r="C266" s="9"/>
      <c r="D266" s="44" t="s">
        <v>301</v>
      </c>
      <c r="E266" s="9">
        <v>31.45</v>
      </c>
      <c r="H266" s="64" t="s">
        <v>251</v>
      </c>
      <c r="I266" s="52">
        <f>722.44-380.7</f>
        <v>341.74000000000007</v>
      </c>
    </row>
    <row r="267" spans="1:9" x14ac:dyDescent="0.3">
      <c r="A267" s="30"/>
      <c r="B267" s="44"/>
      <c r="C267" s="9"/>
      <c r="D267" s="44"/>
      <c r="E267" s="9"/>
      <c r="H267" s="64" t="s">
        <v>252</v>
      </c>
      <c r="I267" s="67">
        <f>8.89-10</f>
        <v>-1.1099999999999994</v>
      </c>
    </row>
    <row r="268" spans="1:9" x14ac:dyDescent="0.3">
      <c r="A268" s="30"/>
      <c r="B268" s="124" t="s">
        <v>263</v>
      </c>
      <c r="C268" s="125"/>
      <c r="D268" s="124" t="s">
        <v>263</v>
      </c>
      <c r="E268" s="125"/>
      <c r="H268" s="80" t="s">
        <v>274</v>
      </c>
      <c r="I268" s="59">
        <v>60</v>
      </c>
    </row>
    <row r="269" spans="1:9" x14ac:dyDescent="0.3">
      <c r="A269" s="30"/>
      <c r="B269" s="44" t="s">
        <v>264</v>
      </c>
      <c r="C269" s="13">
        <v>1652</v>
      </c>
      <c r="D269" s="44" t="s">
        <v>275</v>
      </c>
      <c r="E269" s="9">
        <v>1808.39</v>
      </c>
      <c r="H269" s="64" t="s">
        <v>253</v>
      </c>
      <c r="I269" s="13">
        <v>91.24</v>
      </c>
    </row>
    <row r="270" spans="1:9" x14ac:dyDescent="0.3">
      <c r="A270" s="30"/>
      <c r="B270" s="44"/>
      <c r="C270" s="9"/>
      <c r="D270" s="44"/>
      <c r="E270" s="9"/>
      <c r="H270" s="58"/>
      <c r="I270" s="38"/>
    </row>
    <row r="271" spans="1:9" ht="15" thickBot="1" x14ac:dyDescent="0.35">
      <c r="A271" s="30"/>
      <c r="B271" s="124" t="s">
        <v>265</v>
      </c>
      <c r="C271" s="125"/>
      <c r="D271" s="124" t="s">
        <v>265</v>
      </c>
      <c r="E271" s="125"/>
      <c r="H271" s="65"/>
      <c r="I271" s="38"/>
    </row>
    <row r="272" spans="1:9" ht="15.6" thickTop="1" thickBot="1" x14ac:dyDescent="0.35">
      <c r="A272" s="30"/>
      <c r="B272" s="44" t="s">
        <v>266</v>
      </c>
      <c r="C272" s="13">
        <v>100</v>
      </c>
      <c r="D272" s="44" t="s">
        <v>276</v>
      </c>
      <c r="E272" s="9">
        <v>39.590000000000003</v>
      </c>
      <c r="H272" s="19" t="s">
        <v>112</v>
      </c>
      <c r="I272" s="66">
        <f>SUM(I251:I271)</f>
        <v>1500</v>
      </c>
    </row>
    <row r="273" spans="1:5" ht="15" thickTop="1" x14ac:dyDescent="0.3">
      <c r="A273" s="30"/>
      <c r="B273" s="44"/>
      <c r="C273" s="9"/>
      <c r="D273" s="44" t="s">
        <v>277</v>
      </c>
      <c r="E273" s="9">
        <v>300</v>
      </c>
    </row>
    <row r="274" spans="1:5" x14ac:dyDescent="0.3">
      <c r="A274" s="30"/>
      <c r="B274" s="44"/>
      <c r="C274" s="9"/>
      <c r="D274" s="44" t="s">
        <v>298</v>
      </c>
      <c r="E274" s="9">
        <v>10.45</v>
      </c>
    </row>
    <row r="275" spans="1:5" x14ac:dyDescent="0.3">
      <c r="A275" s="30"/>
      <c r="B275" s="44"/>
      <c r="C275" s="9"/>
      <c r="D275" s="44" t="s">
        <v>299</v>
      </c>
      <c r="E275" s="9">
        <v>47.13</v>
      </c>
    </row>
    <row r="276" spans="1:5" x14ac:dyDescent="0.3">
      <c r="A276" s="30"/>
      <c r="B276" s="44"/>
      <c r="C276" s="9"/>
      <c r="D276" s="44"/>
      <c r="E276" s="9"/>
    </row>
    <row r="277" spans="1:5" x14ac:dyDescent="0.3">
      <c r="A277" s="30"/>
      <c r="B277" s="124" t="s">
        <v>152</v>
      </c>
      <c r="C277" s="125"/>
      <c r="D277" s="124" t="s">
        <v>152</v>
      </c>
      <c r="E277" s="125"/>
    </row>
    <row r="278" spans="1:5" x14ac:dyDescent="0.3">
      <c r="A278" s="30"/>
      <c r="B278" s="44" t="s">
        <v>108</v>
      </c>
      <c r="C278" s="9"/>
      <c r="D278" s="44" t="s">
        <v>305</v>
      </c>
      <c r="E278" s="9">
        <v>24</v>
      </c>
    </row>
    <row r="279" spans="1:5" x14ac:dyDescent="0.3">
      <c r="A279" s="30"/>
      <c r="B279" s="44"/>
      <c r="C279" s="9"/>
      <c r="D279" s="44"/>
      <c r="E279" s="9"/>
    </row>
    <row r="280" spans="1:5" x14ac:dyDescent="0.3">
      <c r="A280" s="30"/>
      <c r="B280" s="124" t="s">
        <v>243</v>
      </c>
      <c r="C280" s="125"/>
      <c r="D280" s="124" t="s">
        <v>243</v>
      </c>
      <c r="E280" s="125"/>
    </row>
    <row r="281" spans="1:5" x14ac:dyDescent="0.3">
      <c r="A281" s="30"/>
      <c r="B281" s="44" t="s">
        <v>108</v>
      </c>
      <c r="C281" s="9"/>
      <c r="D281" s="44" t="s">
        <v>278</v>
      </c>
      <c r="E281" s="13">
        <v>24</v>
      </c>
    </row>
    <row r="282" spans="1:5" x14ac:dyDescent="0.3">
      <c r="A282" s="30"/>
      <c r="B282" s="44"/>
      <c r="C282" s="9"/>
      <c r="D282" s="44"/>
      <c r="E282" s="9"/>
    </row>
    <row r="283" spans="1:5" x14ac:dyDescent="0.3">
      <c r="A283" s="30"/>
      <c r="B283" s="124" t="s">
        <v>244</v>
      </c>
      <c r="C283" s="125"/>
      <c r="D283" s="124" t="s">
        <v>244</v>
      </c>
      <c r="E283" s="125"/>
    </row>
    <row r="284" spans="1:5" x14ac:dyDescent="0.3">
      <c r="A284" s="30"/>
      <c r="B284" s="44" t="s">
        <v>267</v>
      </c>
      <c r="C284" s="13">
        <f>11.2+1.6</f>
        <v>12.799999999999999</v>
      </c>
      <c r="D284" s="44" t="s">
        <v>171</v>
      </c>
      <c r="E284" s="9">
        <v>73.67</v>
      </c>
    </row>
    <row r="285" spans="1:5" x14ac:dyDescent="0.3">
      <c r="A285" s="30"/>
      <c r="B285" s="44" t="s">
        <v>268</v>
      </c>
      <c r="C285" s="13">
        <v>7.23</v>
      </c>
      <c r="D285" s="44" t="s">
        <v>279</v>
      </c>
      <c r="E285" s="9">
        <v>7.16</v>
      </c>
    </row>
    <row r="286" spans="1:5" x14ac:dyDescent="0.3">
      <c r="A286" s="30"/>
      <c r="B286" s="44"/>
      <c r="C286" s="38"/>
      <c r="D286" s="44"/>
      <c r="E286" s="9"/>
    </row>
    <row r="287" spans="1:5" x14ac:dyDescent="0.3">
      <c r="A287" s="30"/>
      <c r="B287" s="44"/>
      <c r="C287" s="9"/>
      <c r="D287" s="44"/>
      <c r="E287" s="9"/>
    </row>
    <row r="288" spans="1:5" x14ac:dyDescent="0.3">
      <c r="A288" s="30"/>
      <c r="B288" s="124" t="s">
        <v>245</v>
      </c>
      <c r="C288" s="125"/>
      <c r="D288" s="124" t="s">
        <v>245</v>
      </c>
      <c r="E288" s="125"/>
    </row>
    <row r="289" spans="1:5" x14ac:dyDescent="0.3">
      <c r="A289" s="30"/>
      <c r="B289" s="44" t="s">
        <v>108</v>
      </c>
      <c r="C289" s="9"/>
      <c r="D289" s="44" t="s">
        <v>278</v>
      </c>
      <c r="E289" s="9">
        <v>40.549999999999997</v>
      </c>
    </row>
    <row r="290" spans="1:5" x14ac:dyDescent="0.3">
      <c r="A290" s="30"/>
      <c r="B290" s="44"/>
      <c r="C290" s="9"/>
      <c r="D290" s="44"/>
      <c r="E290" s="9"/>
    </row>
    <row r="291" spans="1:5" x14ac:dyDescent="0.3">
      <c r="A291" s="30"/>
      <c r="B291" s="124" t="s">
        <v>269</v>
      </c>
      <c r="C291" s="125"/>
      <c r="D291" s="124" t="s">
        <v>269</v>
      </c>
      <c r="E291" s="125"/>
    </row>
    <row r="292" spans="1:5" x14ac:dyDescent="0.3">
      <c r="A292" s="30"/>
      <c r="B292" s="44" t="s">
        <v>108</v>
      </c>
      <c r="C292" s="9"/>
      <c r="D292" s="44" t="s">
        <v>278</v>
      </c>
      <c r="E292" s="9">
        <v>15</v>
      </c>
    </row>
    <row r="293" spans="1:5" x14ac:dyDescent="0.3">
      <c r="A293" s="30"/>
      <c r="B293" s="44"/>
      <c r="C293" s="9"/>
      <c r="D293" s="44"/>
      <c r="E293" s="9"/>
    </row>
    <row r="294" spans="1:5" x14ac:dyDescent="0.3">
      <c r="A294" s="30"/>
      <c r="B294" s="124" t="s">
        <v>247</v>
      </c>
      <c r="C294" s="125"/>
      <c r="D294" s="124" t="s">
        <v>247</v>
      </c>
      <c r="E294" s="125"/>
    </row>
    <row r="295" spans="1:5" x14ac:dyDescent="0.3">
      <c r="A295" s="30"/>
      <c r="B295" s="44" t="s">
        <v>109</v>
      </c>
      <c r="C295" s="9">
        <v>135</v>
      </c>
      <c r="D295" s="44" t="s">
        <v>312</v>
      </c>
      <c r="E295" s="9">
        <v>117.5</v>
      </c>
    </row>
    <row r="296" spans="1:5" x14ac:dyDescent="0.3">
      <c r="A296" s="30"/>
      <c r="B296" s="44"/>
      <c r="C296" s="9"/>
      <c r="D296" s="44" t="s">
        <v>171</v>
      </c>
      <c r="E296" s="9">
        <v>28.17</v>
      </c>
    </row>
    <row r="297" spans="1:5" x14ac:dyDescent="0.3">
      <c r="A297" s="30"/>
      <c r="B297" s="44"/>
      <c r="C297" s="9"/>
      <c r="D297" s="44"/>
      <c r="E297" s="38"/>
    </row>
    <row r="298" spans="1:5" x14ac:dyDescent="0.3">
      <c r="A298" s="30"/>
      <c r="B298" s="44"/>
      <c r="C298" s="9"/>
      <c r="D298" s="44"/>
      <c r="E298" s="9"/>
    </row>
    <row r="299" spans="1:5" x14ac:dyDescent="0.3">
      <c r="A299" s="30"/>
      <c r="B299" s="124" t="s">
        <v>270</v>
      </c>
      <c r="C299" s="125"/>
      <c r="D299" s="124" t="s">
        <v>270</v>
      </c>
      <c r="E299" s="125"/>
    </row>
    <row r="300" spans="1:5" x14ac:dyDescent="0.3">
      <c r="A300" s="30"/>
      <c r="B300" s="44" t="s">
        <v>108</v>
      </c>
      <c r="C300" s="9"/>
      <c r="D300" s="44" t="s">
        <v>280</v>
      </c>
      <c r="E300" s="9">
        <v>42</v>
      </c>
    </row>
    <row r="301" spans="1:5" x14ac:dyDescent="0.3">
      <c r="A301" s="30"/>
      <c r="B301" s="44"/>
      <c r="C301" s="9"/>
      <c r="D301" s="44"/>
      <c r="E301" s="9"/>
    </row>
    <row r="302" spans="1:5" x14ac:dyDescent="0.3">
      <c r="A302" s="30"/>
      <c r="B302" s="124" t="s">
        <v>271</v>
      </c>
      <c r="C302" s="125"/>
      <c r="D302" s="124" t="s">
        <v>271</v>
      </c>
      <c r="E302" s="125"/>
    </row>
    <row r="303" spans="1:5" x14ac:dyDescent="0.3">
      <c r="A303" s="30"/>
      <c r="B303" s="44" t="s">
        <v>108</v>
      </c>
      <c r="C303" s="9"/>
      <c r="D303" s="44" t="s">
        <v>171</v>
      </c>
      <c r="E303" s="9">
        <v>10.27</v>
      </c>
    </row>
    <row r="304" spans="1:5" x14ac:dyDescent="0.3">
      <c r="A304" s="30"/>
      <c r="B304" s="44"/>
      <c r="C304" s="9"/>
      <c r="D304" s="44"/>
      <c r="E304" s="9"/>
    </row>
    <row r="305" spans="1:5" x14ac:dyDescent="0.3">
      <c r="A305" s="30"/>
      <c r="B305" s="124" t="s">
        <v>250</v>
      </c>
      <c r="C305" s="125"/>
      <c r="D305" s="124" t="s">
        <v>250</v>
      </c>
      <c r="E305" s="125"/>
    </row>
    <row r="306" spans="1:5" x14ac:dyDescent="0.3">
      <c r="A306" s="30"/>
      <c r="B306" s="44" t="s">
        <v>123</v>
      </c>
      <c r="C306" s="13">
        <v>50</v>
      </c>
      <c r="D306" s="44" t="s">
        <v>313</v>
      </c>
      <c r="E306" s="9">
        <v>41.5</v>
      </c>
    </row>
    <row r="307" spans="1:5" x14ac:dyDescent="0.3">
      <c r="A307" s="30"/>
      <c r="B307" s="44"/>
      <c r="C307" s="38"/>
      <c r="D307" s="44" t="s">
        <v>281</v>
      </c>
      <c r="E307" s="9">
        <v>79.66</v>
      </c>
    </row>
    <row r="308" spans="1:5" x14ac:dyDescent="0.3">
      <c r="A308" s="30"/>
      <c r="B308" s="44"/>
      <c r="C308" s="9"/>
      <c r="D308" s="44" t="s">
        <v>282</v>
      </c>
      <c r="E308" s="13">
        <v>50</v>
      </c>
    </row>
    <row r="309" spans="1:5" x14ac:dyDescent="0.3">
      <c r="A309" s="30"/>
      <c r="B309" s="44"/>
      <c r="C309" s="9"/>
      <c r="D309" s="44"/>
      <c r="E309" s="9"/>
    </row>
    <row r="310" spans="1:5" x14ac:dyDescent="0.3">
      <c r="A310" s="30"/>
      <c r="B310" s="124" t="s">
        <v>251</v>
      </c>
      <c r="C310" s="125"/>
      <c r="D310" s="124" t="s">
        <v>251</v>
      </c>
      <c r="E310" s="125"/>
    </row>
    <row r="311" spans="1:5" x14ac:dyDescent="0.3">
      <c r="A311" s="30"/>
      <c r="B311" s="44" t="s">
        <v>272</v>
      </c>
      <c r="C311" s="9">
        <v>340</v>
      </c>
      <c r="D311" s="44" t="s">
        <v>283</v>
      </c>
      <c r="E311" s="9">
        <v>25.59</v>
      </c>
    </row>
    <row r="312" spans="1:5" x14ac:dyDescent="0.3">
      <c r="A312" s="30"/>
      <c r="B312" s="44" t="s">
        <v>273</v>
      </c>
      <c r="C312" s="13">
        <v>40.700000000000003</v>
      </c>
      <c r="D312" s="44" t="s">
        <v>105</v>
      </c>
      <c r="E312" s="9">
        <v>39.979999999999997</v>
      </c>
    </row>
    <row r="313" spans="1:5" x14ac:dyDescent="0.3">
      <c r="A313" s="30"/>
      <c r="B313" s="44"/>
      <c r="C313" s="9"/>
      <c r="D313" s="44" t="s">
        <v>314</v>
      </c>
      <c r="E313" s="13">
        <v>200</v>
      </c>
    </row>
    <row r="314" spans="1:5" x14ac:dyDescent="0.3">
      <c r="A314" s="30"/>
      <c r="B314" s="44"/>
      <c r="C314" s="9"/>
      <c r="D314" s="44" t="s">
        <v>171</v>
      </c>
      <c r="E314" s="9">
        <f>137.16+312.21+7.5</f>
        <v>456.87</v>
      </c>
    </row>
    <row r="315" spans="1:5" x14ac:dyDescent="0.3">
      <c r="A315" s="30"/>
      <c r="B315" s="44"/>
      <c r="C315" s="9"/>
      <c r="D315" s="44"/>
      <c r="E315" s="9"/>
    </row>
    <row r="316" spans="1:5" x14ac:dyDescent="0.3">
      <c r="A316" s="30"/>
      <c r="B316" s="124" t="s">
        <v>252</v>
      </c>
      <c r="C316" s="125"/>
      <c r="D316" s="124" t="s">
        <v>252</v>
      </c>
      <c r="E316" s="125"/>
    </row>
    <row r="317" spans="1:5" x14ac:dyDescent="0.3">
      <c r="A317" s="30"/>
      <c r="B317" s="44" t="s">
        <v>267</v>
      </c>
      <c r="C317" s="9">
        <v>10</v>
      </c>
      <c r="D317" s="44" t="s">
        <v>285</v>
      </c>
      <c r="E317" s="13">
        <v>8.89</v>
      </c>
    </row>
    <row r="318" spans="1:5" x14ac:dyDescent="0.3">
      <c r="A318" s="30"/>
      <c r="B318" s="44"/>
      <c r="C318" s="9"/>
      <c r="D318" s="44"/>
      <c r="E318" s="9"/>
    </row>
    <row r="319" spans="1:5" x14ac:dyDescent="0.3">
      <c r="A319" s="30"/>
      <c r="B319" s="124" t="s">
        <v>274</v>
      </c>
      <c r="C319" s="125"/>
      <c r="D319" s="124" t="s">
        <v>274</v>
      </c>
      <c r="E319" s="125"/>
    </row>
    <row r="320" spans="1:5" x14ac:dyDescent="0.3">
      <c r="A320" s="30"/>
      <c r="B320" s="44" t="s">
        <v>108</v>
      </c>
      <c r="C320" s="9"/>
      <c r="D320" s="44" t="s">
        <v>323</v>
      </c>
      <c r="E320" s="38">
        <v>60</v>
      </c>
    </row>
    <row r="321" spans="1:5" x14ac:dyDescent="0.3">
      <c r="A321" s="30"/>
      <c r="B321" s="44"/>
      <c r="C321" s="9"/>
      <c r="D321" s="44"/>
      <c r="E321" s="9"/>
    </row>
    <row r="322" spans="1:5" x14ac:dyDescent="0.3">
      <c r="A322" s="30"/>
      <c r="B322" s="124" t="s">
        <v>253</v>
      </c>
      <c r="C322" s="125"/>
      <c r="D322" s="124" t="s">
        <v>253</v>
      </c>
      <c r="E322" s="125"/>
    </row>
    <row r="323" spans="1:5" x14ac:dyDescent="0.3">
      <c r="A323" s="30"/>
      <c r="C323" s="9"/>
      <c r="D323" s="44" t="s">
        <v>328</v>
      </c>
      <c r="E323" s="13">
        <v>91.24</v>
      </c>
    </row>
    <row r="324" spans="1:5" x14ac:dyDescent="0.3">
      <c r="A324" s="30"/>
      <c r="C324" s="9"/>
      <c r="D324" s="44"/>
      <c r="E324" s="9"/>
    </row>
    <row r="325" spans="1:5" x14ac:dyDescent="0.3">
      <c r="A325" s="30"/>
      <c r="C325" s="9"/>
      <c r="D325" s="44"/>
      <c r="E325" s="9"/>
    </row>
    <row r="326" spans="1:5" ht="15" thickBot="1" x14ac:dyDescent="0.35">
      <c r="A326" s="30"/>
      <c r="B326" s="39"/>
      <c r="C326" s="25"/>
      <c r="D326" s="39"/>
      <c r="E326" s="25"/>
    </row>
    <row r="327" spans="1:5" ht="15.6" thickTop="1" thickBot="1" x14ac:dyDescent="0.35">
      <c r="A327" s="30"/>
      <c r="B327" s="42" t="s">
        <v>26</v>
      </c>
      <c r="C327" s="61">
        <f>SUM(C250:C326)</f>
        <v>10217.029999999999</v>
      </c>
      <c r="D327" s="43"/>
      <c r="E327" s="61">
        <f>SUM(E251:E325)</f>
        <v>10217.029999999999</v>
      </c>
    </row>
    <row r="328" spans="1:5" ht="19.2" thickTop="1" thickBot="1" x14ac:dyDescent="0.4">
      <c r="A328" s="30"/>
      <c r="B328" s="126" t="s">
        <v>319</v>
      </c>
      <c r="C328" s="127"/>
      <c r="D328" s="127"/>
      <c r="E328" s="128"/>
    </row>
    <row r="329" spans="1:5" ht="15" thickTop="1" x14ac:dyDescent="0.3">
      <c r="A329" s="30"/>
      <c r="B329" s="44" t="s">
        <v>286</v>
      </c>
      <c r="C329" s="9">
        <v>391.28</v>
      </c>
      <c r="E329" s="9"/>
    </row>
    <row r="330" spans="1:5" x14ac:dyDescent="0.3">
      <c r="A330" s="30"/>
      <c r="C330" s="30"/>
      <c r="E330" s="9"/>
    </row>
    <row r="331" spans="1:5" x14ac:dyDescent="0.3">
      <c r="A331" s="30"/>
      <c r="B331" s="44" t="s">
        <v>336</v>
      </c>
      <c r="C331" s="13">
        <v>25</v>
      </c>
      <c r="D331" s="44" t="s">
        <v>292</v>
      </c>
      <c r="E331" s="9">
        <v>15</v>
      </c>
    </row>
    <row r="332" spans="1:5" x14ac:dyDescent="0.3">
      <c r="A332" s="30"/>
      <c r="C332" s="30"/>
      <c r="D332" s="44"/>
      <c r="E332" s="9"/>
    </row>
    <row r="333" spans="1:5" x14ac:dyDescent="0.3">
      <c r="A333" s="30"/>
      <c r="B333" s="44" t="s">
        <v>306</v>
      </c>
      <c r="C333" s="9">
        <v>52.13</v>
      </c>
      <c r="D333" s="44" t="s">
        <v>288</v>
      </c>
      <c r="E333" s="9">
        <v>39.950000000000003</v>
      </c>
    </row>
    <row r="334" spans="1:5" x14ac:dyDescent="0.3">
      <c r="A334" s="30"/>
      <c r="C334" s="30"/>
      <c r="D334" s="44"/>
      <c r="E334" s="9"/>
    </row>
    <row r="335" spans="1:5" x14ac:dyDescent="0.3">
      <c r="A335" s="30"/>
      <c r="B335" s="44" t="s">
        <v>307</v>
      </c>
      <c r="C335" s="9">
        <v>96.6</v>
      </c>
      <c r="D335" s="44" t="s">
        <v>289</v>
      </c>
      <c r="E335" s="9">
        <v>39.950000000000003</v>
      </c>
    </row>
    <row r="336" spans="1:5" x14ac:dyDescent="0.3">
      <c r="A336" s="30"/>
      <c r="C336" s="30"/>
      <c r="D336" s="44"/>
      <c r="E336" s="9"/>
    </row>
    <row r="337" spans="1:5" x14ac:dyDescent="0.3">
      <c r="A337" s="30"/>
      <c r="B337" s="44" t="s">
        <v>308</v>
      </c>
      <c r="C337" s="9">
        <v>35.299999999999997</v>
      </c>
      <c r="D337" s="44" t="s">
        <v>311</v>
      </c>
      <c r="E337" s="9">
        <v>9</v>
      </c>
    </row>
    <row r="338" spans="1:5" x14ac:dyDescent="0.3">
      <c r="A338" s="30"/>
      <c r="C338" s="30"/>
      <c r="D338" s="44"/>
      <c r="E338" s="9"/>
    </row>
    <row r="339" spans="1:5" x14ac:dyDescent="0.3">
      <c r="A339" s="30"/>
      <c r="B339" s="44" t="s">
        <v>309</v>
      </c>
      <c r="C339" s="9">
        <v>71.94</v>
      </c>
      <c r="D339" s="44" t="s">
        <v>325</v>
      </c>
      <c r="E339" s="9">
        <v>25</v>
      </c>
    </row>
    <row r="340" spans="1:5" x14ac:dyDescent="0.3">
      <c r="A340" s="30"/>
      <c r="C340" s="30"/>
      <c r="D340" s="44"/>
      <c r="E340" s="9"/>
    </row>
    <row r="341" spans="1:5" x14ac:dyDescent="0.3">
      <c r="A341" s="30"/>
      <c r="B341" s="44" t="s">
        <v>287</v>
      </c>
      <c r="C341" s="9">
        <v>50</v>
      </c>
      <c r="D341" s="44" t="s">
        <v>326</v>
      </c>
      <c r="E341" s="9">
        <v>39.950000000000003</v>
      </c>
    </row>
    <row r="342" spans="1:5" x14ac:dyDescent="0.3">
      <c r="A342" s="30"/>
      <c r="D342" s="44"/>
      <c r="E342" s="9"/>
    </row>
    <row r="343" spans="1:5" x14ac:dyDescent="0.3">
      <c r="A343" s="30"/>
      <c r="B343" s="44" t="s">
        <v>337</v>
      </c>
      <c r="C343" s="9">
        <v>45.85</v>
      </c>
      <c r="D343" s="44" t="s">
        <v>310</v>
      </c>
      <c r="E343" s="9">
        <v>9</v>
      </c>
    </row>
    <row r="344" spans="1:5" x14ac:dyDescent="0.3">
      <c r="A344" s="30"/>
      <c r="C344" s="30"/>
      <c r="D344" s="44"/>
      <c r="E344" s="9"/>
    </row>
    <row r="345" spans="1:5" x14ac:dyDescent="0.3">
      <c r="A345" s="30"/>
      <c r="B345" s="44" t="s">
        <v>338</v>
      </c>
      <c r="C345" s="9">
        <v>44.55</v>
      </c>
      <c r="D345" s="44" t="s">
        <v>290</v>
      </c>
      <c r="E345" s="9">
        <v>32.49</v>
      </c>
    </row>
    <row r="346" spans="1:5" x14ac:dyDescent="0.3">
      <c r="A346" s="30"/>
      <c r="C346" s="30"/>
      <c r="D346" s="44"/>
      <c r="E346" s="9"/>
    </row>
    <row r="347" spans="1:5" x14ac:dyDescent="0.3">
      <c r="A347" s="30"/>
      <c r="B347" s="44" t="s">
        <v>339</v>
      </c>
      <c r="C347" s="9">
        <v>85.92</v>
      </c>
      <c r="D347" s="44" t="s">
        <v>293</v>
      </c>
      <c r="E347" s="9">
        <v>20</v>
      </c>
    </row>
    <row r="348" spans="1:5" x14ac:dyDescent="0.3">
      <c r="A348" s="30"/>
      <c r="B348" s="44"/>
      <c r="C348" s="30"/>
      <c r="D348" s="44"/>
      <c r="E348" s="9"/>
    </row>
    <row r="349" spans="1:5" x14ac:dyDescent="0.3">
      <c r="A349" s="30"/>
      <c r="D349" s="44" t="s">
        <v>291</v>
      </c>
      <c r="E349" s="9">
        <v>333.52</v>
      </c>
    </row>
    <row r="350" spans="1:5" x14ac:dyDescent="0.3">
      <c r="A350" s="30"/>
      <c r="C350" s="30"/>
      <c r="E350" s="30"/>
    </row>
    <row r="351" spans="1:5" x14ac:dyDescent="0.3">
      <c r="A351" s="30"/>
      <c r="C351" s="9"/>
      <c r="E351" s="30"/>
    </row>
    <row r="352" spans="1:5" x14ac:dyDescent="0.3">
      <c r="A352" s="30"/>
      <c r="C352" s="9"/>
      <c r="D352" s="44"/>
      <c r="E352" s="9"/>
    </row>
    <row r="353" spans="1:5" x14ac:dyDescent="0.3">
      <c r="A353" s="30"/>
      <c r="C353" s="9"/>
      <c r="D353" s="44"/>
      <c r="E353" s="9"/>
    </row>
    <row r="354" spans="1:5" x14ac:dyDescent="0.3">
      <c r="A354" s="30"/>
      <c r="C354" s="9"/>
      <c r="D354" s="44"/>
      <c r="E354" s="9"/>
    </row>
    <row r="355" spans="1:5" x14ac:dyDescent="0.3">
      <c r="A355" s="30"/>
      <c r="C355" s="9"/>
      <c r="D355" s="44"/>
      <c r="E355" s="9"/>
    </row>
    <row r="356" spans="1:5" x14ac:dyDescent="0.3">
      <c r="A356" s="30"/>
      <c r="C356" s="30"/>
      <c r="E356" s="9"/>
    </row>
    <row r="357" spans="1:5" x14ac:dyDescent="0.3">
      <c r="A357" s="30"/>
      <c r="C357" s="30"/>
      <c r="E357" s="9"/>
    </row>
    <row r="358" spans="1:5" x14ac:dyDescent="0.3">
      <c r="A358" s="30"/>
      <c r="C358" s="30"/>
      <c r="E358" s="9"/>
    </row>
    <row r="359" spans="1:5" x14ac:dyDescent="0.3">
      <c r="A359" s="30"/>
      <c r="C359" s="30"/>
      <c r="E359" s="9"/>
    </row>
    <row r="360" spans="1:5" ht="15" thickBot="1" x14ac:dyDescent="0.35">
      <c r="A360" s="30"/>
      <c r="B360" s="39"/>
      <c r="C360" s="56"/>
      <c r="D360" s="34"/>
      <c r="E360" s="56"/>
    </row>
    <row r="361" spans="1:5" ht="15" thickTop="1" x14ac:dyDescent="0.3">
      <c r="A361" s="30"/>
      <c r="B361" t="s">
        <v>26</v>
      </c>
      <c r="C361" s="71">
        <f>SUM(C329:C348)</f>
        <v>898.56999999999994</v>
      </c>
      <c r="D361" t="s">
        <v>26</v>
      </c>
      <c r="E361" s="9">
        <f>SUM(E331:E355)</f>
        <v>563.86</v>
      </c>
    </row>
    <row r="362" spans="1:5" x14ac:dyDescent="0.3">
      <c r="A362" s="30"/>
      <c r="C362" s="30"/>
      <c r="E362" s="30"/>
    </row>
    <row r="363" spans="1:5" x14ac:dyDescent="0.3">
      <c r="A363" s="30"/>
      <c r="C363" s="30"/>
      <c r="D363" s="48" t="s">
        <v>295</v>
      </c>
      <c r="E363" s="35">
        <f>C361-E361</f>
        <v>334.70999999999992</v>
      </c>
    </row>
    <row r="364" spans="1:5" ht="15" thickBot="1" x14ac:dyDescent="0.35">
      <c r="A364" s="30"/>
      <c r="B364" s="40"/>
      <c r="C364" s="70"/>
      <c r="D364" s="41"/>
      <c r="E364" s="70"/>
    </row>
    <row r="365" spans="1:5" ht="15" thickTop="1" x14ac:dyDescent="0.3"/>
  </sheetData>
  <mergeCells count="123">
    <mergeCell ref="H4:I4"/>
    <mergeCell ref="B2:E2"/>
    <mergeCell ref="B4:E4"/>
    <mergeCell ref="B26:C26"/>
    <mergeCell ref="D26:E26"/>
    <mergeCell ref="B31:E31"/>
    <mergeCell ref="B34:C34"/>
    <mergeCell ref="D34:E34"/>
    <mergeCell ref="H31:I31"/>
    <mergeCell ref="B38:C38"/>
    <mergeCell ref="D38:E38"/>
    <mergeCell ref="D15:E15"/>
    <mergeCell ref="B15:C15"/>
    <mergeCell ref="B7:C7"/>
    <mergeCell ref="D7:E7"/>
    <mergeCell ref="D21:E21"/>
    <mergeCell ref="B21:C21"/>
    <mergeCell ref="B64:C64"/>
    <mergeCell ref="D64:E64"/>
    <mergeCell ref="H58:I58"/>
    <mergeCell ref="B76:E76"/>
    <mergeCell ref="B81:E81"/>
    <mergeCell ref="H81:I81"/>
    <mergeCell ref="B53:C53"/>
    <mergeCell ref="D53:E53"/>
    <mergeCell ref="B58:E58"/>
    <mergeCell ref="B61:C61"/>
    <mergeCell ref="D61:E61"/>
    <mergeCell ref="B114:C114"/>
    <mergeCell ref="D114:E114"/>
    <mergeCell ref="D119:E119"/>
    <mergeCell ref="B119:C119"/>
    <mergeCell ref="B124:E124"/>
    <mergeCell ref="D110:E110"/>
    <mergeCell ref="B110:C110"/>
    <mergeCell ref="B84:C84"/>
    <mergeCell ref="D84:E84"/>
    <mergeCell ref="B88:C88"/>
    <mergeCell ref="D88:E88"/>
    <mergeCell ref="B134:C134"/>
    <mergeCell ref="D134:E134"/>
    <mergeCell ref="B140:C140"/>
    <mergeCell ref="D140:E140"/>
    <mergeCell ref="B143:C143"/>
    <mergeCell ref="D143:E143"/>
    <mergeCell ref="H124:I124"/>
    <mergeCell ref="B127:C127"/>
    <mergeCell ref="D127:E127"/>
    <mergeCell ref="B130:C130"/>
    <mergeCell ref="D130:E130"/>
    <mergeCell ref="D159:E159"/>
    <mergeCell ref="B159:C159"/>
    <mergeCell ref="B163:C163"/>
    <mergeCell ref="D163:E163"/>
    <mergeCell ref="B168:C168"/>
    <mergeCell ref="D168:E168"/>
    <mergeCell ref="B147:C147"/>
    <mergeCell ref="D147:E147"/>
    <mergeCell ref="B150:C150"/>
    <mergeCell ref="D150:E150"/>
    <mergeCell ref="B155:C155"/>
    <mergeCell ref="D155:E155"/>
    <mergeCell ref="B218:E218"/>
    <mergeCell ref="H218:I218"/>
    <mergeCell ref="B221:C221"/>
    <mergeCell ref="D221:E221"/>
    <mergeCell ref="B225:C225"/>
    <mergeCell ref="D225:E225"/>
    <mergeCell ref="B171:C171"/>
    <mergeCell ref="D171:E171"/>
    <mergeCell ref="B175:E175"/>
    <mergeCell ref="H175:I175"/>
    <mergeCell ref="B185:C185"/>
    <mergeCell ref="D185:E185"/>
    <mergeCell ref="B181:C181"/>
    <mergeCell ref="D181:E181"/>
    <mergeCell ref="B178:C178"/>
    <mergeCell ref="D178:E178"/>
    <mergeCell ref="B239:C239"/>
    <mergeCell ref="D239:E239"/>
    <mergeCell ref="B249:E249"/>
    <mergeCell ref="H249:I249"/>
    <mergeCell ref="B255:C255"/>
    <mergeCell ref="D255:E255"/>
    <mergeCell ref="B228:C228"/>
    <mergeCell ref="D228:E228"/>
    <mergeCell ref="B232:C232"/>
    <mergeCell ref="D232:E232"/>
    <mergeCell ref="B236:C236"/>
    <mergeCell ref="D236:E236"/>
    <mergeCell ref="D302:E302"/>
    <mergeCell ref="B299:C299"/>
    <mergeCell ref="D299:E299"/>
    <mergeCell ref="B319:C319"/>
    <mergeCell ref="D319:E319"/>
    <mergeCell ref="B316:C316"/>
    <mergeCell ref="D316:E316"/>
    <mergeCell ref="B310:C310"/>
    <mergeCell ref="D310:E310"/>
    <mergeCell ref="B322:C322"/>
    <mergeCell ref="D322:E322"/>
    <mergeCell ref="B328:E328"/>
    <mergeCell ref="B271:C271"/>
    <mergeCell ref="D271:E271"/>
    <mergeCell ref="B268:C268"/>
    <mergeCell ref="D268:E268"/>
    <mergeCell ref="B264:C264"/>
    <mergeCell ref="D264:E264"/>
    <mergeCell ref="B283:C283"/>
    <mergeCell ref="D283:E283"/>
    <mergeCell ref="B280:C280"/>
    <mergeCell ref="D280:E280"/>
    <mergeCell ref="B277:C277"/>
    <mergeCell ref="D277:E277"/>
    <mergeCell ref="B294:C294"/>
    <mergeCell ref="D294:E294"/>
    <mergeCell ref="B291:C291"/>
    <mergeCell ref="D291:E291"/>
    <mergeCell ref="B288:C288"/>
    <mergeCell ref="D288:E288"/>
    <mergeCell ref="B305:C305"/>
    <mergeCell ref="D305:E305"/>
    <mergeCell ref="B302:C302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E5A0-592D-4708-BEEF-D053903428D9}">
  <dimension ref="A1:E21"/>
  <sheetViews>
    <sheetView workbookViewId="0">
      <selection activeCell="F21" sqref="F21"/>
    </sheetView>
  </sheetViews>
  <sheetFormatPr defaultRowHeight="14.4" x14ac:dyDescent="0.3"/>
  <cols>
    <col min="2" max="2" width="23.33203125" customWidth="1"/>
    <col min="3" max="3" width="14.44140625" customWidth="1"/>
    <col min="4" max="4" width="25.44140625" customWidth="1"/>
    <col min="5" max="5" width="14.33203125" customWidth="1"/>
  </cols>
  <sheetData>
    <row r="1" spans="1:5" ht="15" thickBot="1" x14ac:dyDescent="0.35"/>
    <row r="2" spans="1:5" ht="24.6" thickTop="1" thickBot="1" x14ac:dyDescent="0.5">
      <c r="B2" s="131" t="s">
        <v>76</v>
      </c>
      <c r="C2" s="132"/>
      <c r="D2" s="132"/>
      <c r="E2" s="133"/>
    </row>
    <row r="3" spans="1:5" ht="15.6" thickTop="1" thickBot="1" x14ac:dyDescent="0.35">
      <c r="A3" s="30"/>
      <c r="B3" s="134" t="s">
        <v>70</v>
      </c>
      <c r="C3" s="135"/>
      <c r="D3" s="134" t="s">
        <v>71</v>
      </c>
      <c r="E3" s="135"/>
    </row>
    <row r="4" spans="1:5" ht="15" thickTop="1" x14ac:dyDescent="0.3">
      <c r="A4" s="30"/>
      <c r="B4" t="s">
        <v>72</v>
      </c>
      <c r="C4" s="9">
        <v>2110.5500000000002</v>
      </c>
      <c r="D4" t="s">
        <v>73</v>
      </c>
      <c r="E4" s="9">
        <v>9917.7999999999993</v>
      </c>
    </row>
    <row r="5" spans="1:5" x14ac:dyDescent="0.3">
      <c r="A5" s="30"/>
      <c r="B5" t="s">
        <v>74</v>
      </c>
      <c r="C5" s="9">
        <v>7795.85</v>
      </c>
      <c r="E5" s="9"/>
    </row>
    <row r="6" spans="1:5" x14ac:dyDescent="0.3">
      <c r="A6" s="30"/>
      <c r="B6" t="s">
        <v>75</v>
      </c>
      <c r="C6" s="9">
        <v>11.4</v>
      </c>
      <c r="E6" s="9"/>
    </row>
    <row r="7" spans="1:5" x14ac:dyDescent="0.3">
      <c r="A7" s="30"/>
      <c r="C7" s="9"/>
      <c r="E7" s="9"/>
    </row>
    <row r="8" spans="1:5" ht="15" thickBot="1" x14ac:dyDescent="0.35">
      <c r="A8" s="30"/>
      <c r="B8" s="34"/>
      <c r="C8" s="25"/>
      <c r="D8" s="39"/>
      <c r="E8" s="25"/>
    </row>
    <row r="9" spans="1:5" ht="15.6" thickTop="1" thickBot="1" x14ac:dyDescent="0.35">
      <c r="A9" s="30"/>
      <c r="B9" s="40" t="s">
        <v>26</v>
      </c>
      <c r="C9" s="23">
        <f>SUM(C4:C8)</f>
        <v>9917.8000000000011</v>
      </c>
      <c r="D9" s="40" t="s">
        <v>26</v>
      </c>
      <c r="E9" s="23">
        <f>SUM(E4:E8)</f>
        <v>9917.7999999999993</v>
      </c>
    </row>
    <row r="10" spans="1:5" ht="15" thickTop="1" x14ac:dyDescent="0.3"/>
    <row r="12" spans="1:5" ht="15" thickBot="1" x14ac:dyDescent="0.35"/>
    <row r="13" spans="1:5" ht="24.6" thickTop="1" thickBot="1" x14ac:dyDescent="0.5">
      <c r="B13" s="131" t="s">
        <v>335</v>
      </c>
      <c r="C13" s="132"/>
      <c r="D13" s="132"/>
      <c r="E13" s="133"/>
    </row>
    <row r="14" spans="1:5" ht="15.6" thickTop="1" thickBot="1" x14ac:dyDescent="0.35">
      <c r="B14" s="134" t="s">
        <v>70</v>
      </c>
      <c r="C14" s="135"/>
      <c r="D14" s="134" t="s">
        <v>71</v>
      </c>
      <c r="E14" s="135"/>
    </row>
    <row r="15" spans="1:5" ht="15" thickTop="1" x14ac:dyDescent="0.3">
      <c r="A15" s="30"/>
      <c r="B15" t="s">
        <v>72</v>
      </c>
      <c r="C15" s="9">
        <f>2044.47-245.2-745.21</f>
        <v>1054.06</v>
      </c>
      <c r="D15" t="s">
        <v>73</v>
      </c>
      <c r="E15" s="9">
        <f>10810.38-60</f>
        <v>10750.38</v>
      </c>
    </row>
    <row r="16" spans="1:5" x14ac:dyDescent="0.3">
      <c r="A16" s="30"/>
      <c r="B16" t="s">
        <v>74</v>
      </c>
      <c r="C16" s="9">
        <f>9323.42</f>
        <v>9323.42</v>
      </c>
      <c r="D16" t="s">
        <v>322</v>
      </c>
      <c r="E16" s="38">
        <v>60</v>
      </c>
    </row>
    <row r="17" spans="1:5" x14ac:dyDescent="0.3">
      <c r="A17" s="30"/>
      <c r="B17" t="s">
        <v>75</v>
      </c>
      <c r="C17" s="9">
        <v>32.9</v>
      </c>
      <c r="E17" s="9"/>
    </row>
    <row r="18" spans="1:5" x14ac:dyDescent="0.3">
      <c r="A18" s="30"/>
      <c r="B18" s="85" t="s">
        <v>316</v>
      </c>
      <c r="C18" s="38">
        <v>400</v>
      </c>
      <c r="E18" s="9"/>
    </row>
    <row r="19" spans="1:5" ht="15" thickBot="1" x14ac:dyDescent="0.35">
      <c r="A19" s="30"/>
      <c r="B19" s="34"/>
      <c r="C19" s="25"/>
      <c r="D19" s="39"/>
      <c r="E19" s="25"/>
    </row>
    <row r="20" spans="1:5" ht="15.6" thickTop="1" thickBot="1" x14ac:dyDescent="0.35">
      <c r="B20" s="40" t="s">
        <v>26</v>
      </c>
      <c r="C20" s="23">
        <f>SUM(C15:C19)</f>
        <v>10810.38</v>
      </c>
      <c r="D20" s="40" t="s">
        <v>26</v>
      </c>
      <c r="E20" s="23">
        <f>SUM(E15:E19)</f>
        <v>10810.38</v>
      </c>
    </row>
    <row r="21" spans="1:5" ht="15" thickTop="1" x14ac:dyDescent="0.3"/>
  </sheetData>
  <mergeCells count="6">
    <mergeCell ref="B2:E2"/>
    <mergeCell ref="B3:C3"/>
    <mergeCell ref="D3:E3"/>
    <mergeCell ref="B13:E13"/>
    <mergeCell ref="B14:C14"/>
    <mergeCell ref="D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Jaarrealisatie 2023-2024</vt:lpstr>
      <vt:lpstr>Commissierealisaties</vt:lpstr>
      <vt:lpstr>Balans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Dirks</dc:creator>
  <cp:lastModifiedBy>Sven Van mullem</cp:lastModifiedBy>
  <dcterms:created xsi:type="dcterms:W3CDTF">2024-09-15T17:34:10Z</dcterms:created>
  <dcterms:modified xsi:type="dcterms:W3CDTF">2024-10-01T11:42:12Z</dcterms:modified>
</cp:coreProperties>
</file>